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comments1.xml" ContentType="application/vnd.openxmlformats-officedocument.spreadsheetml.comments+xml"/>
  <Override PartName="/xl/tables/table2.xml" ContentType="application/vnd.openxmlformats-officedocument.spreadsheetml.table+xml"/>
  <Override PartName="/xl/comments2.xml" ContentType="application/vnd.openxmlformats-officedocument.spreadsheetml.comments+xml"/>
  <Override PartName="/xl/tables/table3.xml" ContentType="application/vnd.openxmlformats-officedocument.spreadsheetml.table+xml"/>
  <Override PartName="/xl/tables/table4.xml" ContentType="application/vnd.openxmlformats-officedocument.spreadsheetml.table+xml"/>
  <Override PartName="/xl/comments3.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defaultThemeVersion="166925"/>
  <mc:AlternateContent xmlns:mc="http://schemas.openxmlformats.org/markup-compatibility/2006">
    <mc:Choice Requires="x15">
      <x15ac:absPath xmlns:x15ac="http://schemas.microsoft.com/office/spreadsheetml/2010/11/ac" url="/Users/tatjanazurbriggen/Desktop/Supplementary Materials/Aditional Excelfiles/"/>
    </mc:Choice>
  </mc:AlternateContent>
  <xr:revisionPtr revIDLastSave="0" documentId="13_ncr:1_{325C6B0C-AB5B-4F47-864A-A0FA982C64E3}" xr6:coauthVersionLast="47" xr6:coauthVersionMax="47" xr10:uidLastSave="{00000000-0000-0000-0000-000000000000}"/>
  <bookViews>
    <workbookView xWindow="6200" yWindow="740" windowWidth="21760" windowHeight="19540" firstSheet="2" activeTab="6" xr2:uid="{D4D345FC-6235-2142-91E5-E7442352A506}"/>
  </bookViews>
  <sheets>
    <sheet name="All Projects" sheetId="17" r:id="rId1"/>
    <sheet name="Projects (optimistic)" sheetId="18" r:id="rId2"/>
    <sheet name="Sources" sheetId="9" r:id="rId3"/>
    <sheet name="CCUS Projects Database" sheetId="21" r:id="rId4"/>
    <sheet name="StateOfCDR Projects Database" sheetId="11" r:id="rId5"/>
    <sheet name="StateOfCDR Database (Raw Data)" sheetId="13" r:id="rId6"/>
    <sheet name="Removal Deployment (Raw Data)" sheetId="19" r:id="rId7"/>
  </sheets>
  <externalReferences>
    <externalReference r:id="rId8"/>
  </externalReferences>
  <definedNames>
    <definedName name="ElectrolysisConvF">[1]Lists!$D$3:$F$6</definedName>
    <definedName name="H2dens">0.089</definedName>
    <definedName name="HoursInYear">8760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7" i="18" l="1"/>
  <c r="L74" i="18"/>
  <c r="M74" i="18" s="1"/>
  <c r="L112" i="18" l="1"/>
  <c r="L113" i="18"/>
  <c r="L116" i="18"/>
  <c r="L117" i="18"/>
  <c r="L135" i="18"/>
  <c r="L140" i="18"/>
  <c r="L144" i="18"/>
  <c r="L145" i="18"/>
  <c r="L149" i="18"/>
  <c r="P2" i="21"/>
  <c r="Q2" i="21"/>
  <c r="R2" i="21"/>
  <c r="S2" i="21"/>
  <c r="T2" i="21"/>
  <c r="U2" i="21"/>
  <c r="V2" i="21"/>
  <c r="P3" i="21"/>
  <c r="Q3" i="21"/>
  <c r="R3" i="21"/>
  <c r="S3" i="21"/>
  <c r="T3" i="21"/>
  <c r="U3" i="21"/>
  <c r="V3" i="21"/>
  <c r="P4" i="21"/>
  <c r="Q4" i="21"/>
  <c r="R4" i="21"/>
  <c r="S4" i="21"/>
  <c r="T4" i="21"/>
  <c r="U4" i="21"/>
  <c r="V4" i="21"/>
  <c r="P5" i="21"/>
  <c r="Q5" i="21"/>
  <c r="R5" i="21"/>
  <c r="S5" i="21"/>
  <c r="T5" i="21"/>
  <c r="U5" i="21"/>
  <c r="V5" i="21"/>
  <c r="P6" i="21"/>
  <c r="Q6" i="21"/>
  <c r="R6" i="21"/>
  <c r="S6" i="21"/>
  <c r="T6" i="21"/>
  <c r="U6" i="21"/>
  <c r="V6" i="21"/>
  <c r="P7" i="21"/>
  <c r="Q7" i="21"/>
  <c r="R7" i="21"/>
  <c r="S7" i="21"/>
  <c r="T7" i="21"/>
  <c r="U7" i="21"/>
  <c r="V7" i="21"/>
  <c r="P8" i="21"/>
  <c r="Q8" i="21"/>
  <c r="R8" i="21"/>
  <c r="S8" i="21"/>
  <c r="T8" i="21"/>
  <c r="U8" i="21"/>
  <c r="V8" i="21"/>
  <c r="P9" i="21"/>
  <c r="Q9" i="21"/>
  <c r="R9" i="21"/>
  <c r="S9" i="21"/>
  <c r="T9" i="21"/>
  <c r="U9" i="21"/>
  <c r="V9" i="21"/>
  <c r="P10" i="21"/>
  <c r="Q10" i="21"/>
  <c r="R10" i="21"/>
  <c r="S10" i="21"/>
  <c r="T10" i="21"/>
  <c r="U10" i="21"/>
  <c r="V10" i="21"/>
  <c r="P11" i="21"/>
  <c r="Q11" i="21"/>
  <c r="R11" i="21"/>
  <c r="S11" i="21"/>
  <c r="T11" i="21"/>
  <c r="U11" i="21"/>
  <c r="V11" i="21"/>
  <c r="P12" i="21"/>
  <c r="Q12" i="21"/>
  <c r="R12" i="21"/>
  <c r="S12" i="21"/>
  <c r="T12" i="21"/>
  <c r="U12" i="21"/>
  <c r="V12" i="21"/>
  <c r="P13" i="21"/>
  <c r="Q13" i="21"/>
  <c r="R13" i="21"/>
  <c r="S13" i="21"/>
  <c r="T13" i="21"/>
  <c r="U13" i="21"/>
  <c r="V13" i="21"/>
  <c r="P14" i="21"/>
  <c r="Q14" i="21"/>
  <c r="R14" i="21"/>
  <c r="S14" i="21"/>
  <c r="T14" i="21"/>
  <c r="U14" i="21"/>
  <c r="V14" i="21"/>
  <c r="P15" i="21"/>
  <c r="Q15" i="21"/>
  <c r="R15" i="21"/>
  <c r="S15" i="21"/>
  <c r="T15" i="21"/>
  <c r="U15" i="21"/>
  <c r="V15" i="21"/>
  <c r="P16" i="21"/>
  <c r="Q16" i="21"/>
  <c r="R16" i="21"/>
  <c r="S16" i="21"/>
  <c r="T16" i="21"/>
  <c r="U16" i="21"/>
  <c r="V16" i="21"/>
  <c r="P17" i="21"/>
  <c r="Q17" i="21"/>
  <c r="R17" i="21"/>
  <c r="S17" i="21"/>
  <c r="T17" i="21"/>
  <c r="U17" i="21"/>
  <c r="V17" i="21"/>
  <c r="P18" i="21"/>
  <c r="Q18" i="21"/>
  <c r="R18" i="21"/>
  <c r="S18" i="21"/>
  <c r="T18" i="21"/>
  <c r="U18" i="21"/>
  <c r="V18" i="21"/>
  <c r="P19" i="21"/>
  <c r="Q19" i="21"/>
  <c r="R19" i="21"/>
  <c r="S19" i="21"/>
  <c r="T19" i="21"/>
  <c r="U19" i="21"/>
  <c r="V19" i="21"/>
  <c r="P20" i="21"/>
  <c r="Q20" i="21"/>
  <c r="R20" i="21"/>
  <c r="S20" i="21"/>
  <c r="T20" i="21"/>
  <c r="U20" i="21"/>
  <c r="V20" i="21"/>
  <c r="P21" i="21"/>
  <c r="Q21" i="21"/>
  <c r="R21" i="21"/>
  <c r="S21" i="21"/>
  <c r="T21" i="21"/>
  <c r="U21" i="21"/>
  <c r="V21" i="21"/>
  <c r="P22" i="21"/>
  <c r="Q22" i="21"/>
  <c r="R22" i="21"/>
  <c r="S22" i="21"/>
  <c r="T22" i="21"/>
  <c r="U22" i="21"/>
  <c r="V22" i="21"/>
  <c r="P23" i="21"/>
  <c r="Q23" i="21"/>
  <c r="R23" i="21"/>
  <c r="S23" i="21"/>
  <c r="T23" i="21"/>
  <c r="U23" i="21"/>
  <c r="V23" i="21"/>
  <c r="P24" i="21"/>
  <c r="Q24" i="21"/>
  <c r="R24" i="21"/>
  <c r="S24" i="21"/>
  <c r="T24" i="21"/>
  <c r="U24" i="21"/>
  <c r="V24" i="21"/>
  <c r="P25" i="21"/>
  <c r="Q25" i="21"/>
  <c r="R25" i="21"/>
  <c r="S25" i="21"/>
  <c r="T25" i="21"/>
  <c r="U25" i="21"/>
  <c r="V25" i="21"/>
  <c r="P26" i="21"/>
  <c r="Q26" i="21"/>
  <c r="R26" i="21"/>
  <c r="S26" i="21"/>
  <c r="T26" i="21"/>
  <c r="U26" i="21"/>
  <c r="V26" i="21"/>
  <c r="P27" i="21"/>
  <c r="Q27" i="21"/>
  <c r="R27" i="21"/>
  <c r="S27" i="21"/>
  <c r="T27" i="21"/>
  <c r="U27" i="21"/>
  <c r="V27" i="21"/>
  <c r="P28" i="21"/>
  <c r="Q28" i="21"/>
  <c r="R28" i="21"/>
  <c r="S28" i="21"/>
  <c r="T28" i="21"/>
  <c r="U28" i="21"/>
  <c r="V28" i="21"/>
  <c r="P29" i="21"/>
  <c r="Q29" i="21"/>
  <c r="R29" i="21"/>
  <c r="S29" i="21"/>
  <c r="T29" i="21"/>
  <c r="U29" i="21"/>
  <c r="V29" i="21"/>
  <c r="P30" i="21"/>
  <c r="Q30" i="21"/>
  <c r="R30" i="21"/>
  <c r="S30" i="21"/>
  <c r="T30" i="21"/>
  <c r="U30" i="21"/>
  <c r="V30" i="21"/>
  <c r="P31" i="21"/>
  <c r="Q31" i="21"/>
  <c r="R31" i="21"/>
  <c r="S31" i="21"/>
  <c r="T31" i="21"/>
  <c r="U31" i="21"/>
  <c r="V31" i="21"/>
  <c r="P32" i="21"/>
  <c r="Q32" i="21"/>
  <c r="R32" i="21"/>
  <c r="S32" i="21"/>
  <c r="T32" i="21"/>
  <c r="U32" i="21"/>
  <c r="V32" i="21"/>
  <c r="P33" i="21"/>
  <c r="Q33" i="21"/>
  <c r="R33" i="21"/>
  <c r="S33" i="21"/>
  <c r="T33" i="21"/>
  <c r="U33" i="21"/>
  <c r="V33" i="21"/>
  <c r="P34" i="21"/>
  <c r="Q34" i="21"/>
  <c r="R34" i="21"/>
  <c r="S34" i="21"/>
  <c r="T34" i="21"/>
  <c r="U34" i="21"/>
  <c r="V34" i="21"/>
  <c r="P35" i="21"/>
  <c r="Q35" i="21"/>
  <c r="R35" i="21"/>
  <c r="S35" i="21"/>
  <c r="T35" i="21"/>
  <c r="U35" i="21"/>
  <c r="V35" i="21"/>
  <c r="P36" i="21"/>
  <c r="Q36" i="21"/>
  <c r="R36" i="21"/>
  <c r="S36" i="21"/>
  <c r="T36" i="21"/>
  <c r="U36" i="21"/>
  <c r="V36" i="21"/>
  <c r="P37" i="21"/>
  <c r="Q37" i="21"/>
  <c r="R37" i="21"/>
  <c r="S37" i="21"/>
  <c r="T37" i="21"/>
  <c r="U37" i="21"/>
  <c r="V37" i="21"/>
  <c r="P38" i="21"/>
  <c r="Q38" i="21"/>
  <c r="R38" i="21"/>
  <c r="S38" i="21"/>
  <c r="T38" i="21"/>
  <c r="U38" i="21"/>
  <c r="V38" i="21"/>
  <c r="P39" i="21"/>
  <c r="Q39" i="21"/>
  <c r="R39" i="21"/>
  <c r="S39" i="21"/>
  <c r="T39" i="21"/>
  <c r="U39" i="21"/>
  <c r="V39" i="21"/>
  <c r="P40" i="21"/>
  <c r="Q40" i="21"/>
  <c r="R40" i="21"/>
  <c r="S40" i="21"/>
  <c r="T40" i="21"/>
  <c r="U40" i="21"/>
  <c r="V40" i="21"/>
  <c r="P41" i="21"/>
  <c r="Q41" i="21"/>
  <c r="R41" i="21"/>
  <c r="S41" i="21"/>
  <c r="T41" i="21"/>
  <c r="U41" i="21"/>
  <c r="V41" i="21"/>
  <c r="P42" i="21"/>
  <c r="Q42" i="21"/>
  <c r="R42" i="21"/>
  <c r="S42" i="21"/>
  <c r="T42" i="21"/>
  <c r="U42" i="21"/>
  <c r="V42" i="21"/>
  <c r="P43" i="21"/>
  <c r="Q43" i="21"/>
  <c r="R43" i="21"/>
  <c r="S43" i="21"/>
  <c r="T43" i="21"/>
  <c r="U43" i="21"/>
  <c r="V43" i="21"/>
  <c r="P44" i="21"/>
  <c r="Q44" i="21"/>
  <c r="R44" i="21"/>
  <c r="S44" i="21"/>
  <c r="T44" i="21"/>
  <c r="U44" i="21"/>
  <c r="V44" i="21"/>
  <c r="P45" i="21"/>
  <c r="Q45" i="21"/>
  <c r="R45" i="21"/>
  <c r="S45" i="21"/>
  <c r="T45" i="21"/>
  <c r="U45" i="21"/>
  <c r="V45" i="21"/>
  <c r="P46" i="21"/>
  <c r="Q46" i="21"/>
  <c r="R46" i="21"/>
  <c r="S46" i="21"/>
  <c r="T46" i="21"/>
  <c r="U46" i="21"/>
  <c r="V46" i="21"/>
  <c r="P47" i="21"/>
  <c r="Q47" i="21"/>
  <c r="R47" i="21"/>
  <c r="S47" i="21"/>
  <c r="T47" i="21"/>
  <c r="U47" i="21"/>
  <c r="V47" i="21"/>
  <c r="P48" i="21"/>
  <c r="Q48" i="21"/>
  <c r="R48" i="21"/>
  <c r="S48" i="21"/>
  <c r="T48" i="21"/>
  <c r="U48" i="21"/>
  <c r="V48" i="21"/>
  <c r="P49" i="21"/>
  <c r="Q49" i="21"/>
  <c r="R49" i="21"/>
  <c r="S49" i="21"/>
  <c r="T49" i="21"/>
  <c r="U49" i="21"/>
  <c r="V49" i="21"/>
  <c r="P50" i="21"/>
  <c r="Q50" i="21"/>
  <c r="R50" i="21"/>
  <c r="S50" i="21"/>
  <c r="T50" i="21"/>
  <c r="U50" i="21"/>
  <c r="V50" i="21"/>
  <c r="P51" i="21"/>
  <c r="Q51" i="21"/>
  <c r="R51" i="21"/>
  <c r="S51" i="21"/>
  <c r="T51" i="21"/>
  <c r="U51" i="21"/>
  <c r="V51" i="21"/>
  <c r="P52" i="21"/>
  <c r="Q52" i="21"/>
  <c r="R52" i="21"/>
  <c r="S52" i="21"/>
  <c r="T52" i="21"/>
  <c r="U52" i="21"/>
  <c r="V52" i="21"/>
  <c r="P53" i="21"/>
  <c r="Q53" i="21"/>
  <c r="R53" i="21"/>
  <c r="S53" i="21"/>
  <c r="T53" i="21"/>
  <c r="U53" i="21"/>
  <c r="V53" i="21"/>
  <c r="P54" i="21"/>
  <c r="Q54" i="21"/>
  <c r="R54" i="21"/>
  <c r="S54" i="21"/>
  <c r="T54" i="21"/>
  <c r="U54" i="21"/>
  <c r="V54" i="21"/>
  <c r="P55" i="21"/>
  <c r="Q55" i="21"/>
  <c r="R55" i="21"/>
  <c r="S55" i="21"/>
  <c r="T55" i="21"/>
  <c r="U55" i="21"/>
  <c r="V55" i="21"/>
  <c r="P56" i="21"/>
  <c r="Q56" i="21"/>
  <c r="R56" i="21"/>
  <c r="S56" i="21"/>
  <c r="T56" i="21"/>
  <c r="U56" i="21"/>
  <c r="V56" i="21"/>
  <c r="P57" i="21"/>
  <c r="Q57" i="21"/>
  <c r="R57" i="21"/>
  <c r="S57" i="21"/>
  <c r="T57" i="21"/>
  <c r="U57" i="21"/>
  <c r="V57" i="21"/>
  <c r="P58" i="21"/>
  <c r="Q58" i="21"/>
  <c r="R58" i="21"/>
  <c r="S58" i="21"/>
  <c r="T58" i="21"/>
  <c r="U58" i="21"/>
  <c r="V58" i="21"/>
  <c r="P59" i="21"/>
  <c r="Q59" i="21"/>
  <c r="R59" i="21"/>
  <c r="S59" i="21"/>
  <c r="T59" i="21"/>
  <c r="U59" i="21"/>
  <c r="V59" i="21"/>
  <c r="P60" i="21"/>
  <c r="Q60" i="21"/>
  <c r="R60" i="21"/>
  <c r="S60" i="21"/>
  <c r="T60" i="21"/>
  <c r="U60" i="21"/>
  <c r="V60" i="21"/>
  <c r="P61" i="21"/>
  <c r="Q61" i="21"/>
  <c r="R61" i="21"/>
  <c r="S61" i="21"/>
  <c r="T61" i="21"/>
  <c r="U61" i="21"/>
  <c r="V61" i="21"/>
  <c r="P62" i="21"/>
  <c r="Q62" i="21"/>
  <c r="R62" i="21"/>
  <c r="S62" i="21"/>
  <c r="T62" i="21"/>
  <c r="U62" i="21"/>
  <c r="V62" i="21"/>
  <c r="P63" i="21"/>
  <c r="Q63" i="21"/>
  <c r="R63" i="21"/>
  <c r="S63" i="21"/>
  <c r="T63" i="21"/>
  <c r="U63" i="21"/>
  <c r="V63" i="21"/>
  <c r="P64" i="21"/>
  <c r="Q64" i="21"/>
  <c r="R64" i="21"/>
  <c r="S64" i="21"/>
  <c r="T64" i="21"/>
  <c r="U64" i="21"/>
  <c r="V64" i="21"/>
  <c r="P65" i="21"/>
  <c r="Q65" i="21"/>
  <c r="R65" i="21"/>
  <c r="S65" i="21"/>
  <c r="T65" i="21"/>
  <c r="U65" i="21"/>
  <c r="V65" i="21"/>
  <c r="P66" i="21"/>
  <c r="Q66" i="21"/>
  <c r="R66" i="21"/>
  <c r="S66" i="21"/>
  <c r="T66" i="21"/>
  <c r="U66" i="21"/>
  <c r="V66" i="21"/>
  <c r="P67" i="21"/>
  <c r="Q67" i="21"/>
  <c r="R67" i="21"/>
  <c r="S67" i="21"/>
  <c r="T67" i="21"/>
  <c r="U67" i="21"/>
  <c r="V67" i="21"/>
  <c r="P68" i="21"/>
  <c r="Q68" i="21"/>
  <c r="R68" i="21"/>
  <c r="S68" i="21"/>
  <c r="T68" i="21"/>
  <c r="U68" i="21"/>
  <c r="V68" i="21"/>
  <c r="P69" i="21"/>
  <c r="Q69" i="21"/>
  <c r="R69" i="21"/>
  <c r="S69" i="21"/>
  <c r="T69" i="21"/>
  <c r="U69" i="21"/>
  <c r="V69" i="21"/>
  <c r="P70" i="21"/>
  <c r="Q70" i="21"/>
  <c r="R70" i="21"/>
  <c r="S70" i="21"/>
  <c r="T70" i="21"/>
  <c r="U70" i="21"/>
  <c r="V70" i="21"/>
  <c r="P71" i="21"/>
  <c r="Q71" i="21"/>
  <c r="R71" i="21"/>
  <c r="S71" i="21"/>
  <c r="T71" i="21"/>
  <c r="U71" i="21"/>
  <c r="V71" i="21"/>
  <c r="P72" i="21"/>
  <c r="Q72" i="21"/>
  <c r="R72" i="21"/>
  <c r="S72" i="21"/>
  <c r="T72" i="21"/>
  <c r="U72" i="21"/>
  <c r="V72" i="21"/>
  <c r="P73" i="21"/>
  <c r="Q73" i="21"/>
  <c r="R73" i="21"/>
  <c r="S73" i="21"/>
  <c r="T73" i="21"/>
  <c r="U73" i="21"/>
  <c r="V73" i="21"/>
  <c r="P74" i="21"/>
  <c r="Q74" i="21"/>
  <c r="R74" i="21"/>
  <c r="S74" i="21"/>
  <c r="T74" i="21"/>
  <c r="U74" i="21"/>
  <c r="V74" i="21"/>
  <c r="P75" i="21"/>
  <c r="Q75" i="21"/>
  <c r="R75" i="21"/>
  <c r="S75" i="21"/>
  <c r="T75" i="21"/>
  <c r="U75" i="21"/>
  <c r="V75" i="21"/>
  <c r="P76" i="21"/>
  <c r="Q76" i="21"/>
  <c r="R76" i="21"/>
  <c r="S76" i="21"/>
  <c r="T76" i="21"/>
  <c r="U76" i="21"/>
  <c r="V76" i="21"/>
  <c r="P77" i="21"/>
  <c r="Q77" i="21"/>
  <c r="R77" i="21"/>
  <c r="S77" i="21"/>
  <c r="T77" i="21"/>
  <c r="U77" i="21"/>
  <c r="V77" i="21"/>
  <c r="P78" i="21"/>
  <c r="Q78" i="21"/>
  <c r="R78" i="21"/>
  <c r="S78" i="21"/>
  <c r="T78" i="21"/>
  <c r="U78" i="21"/>
  <c r="V78" i="21"/>
  <c r="P79" i="21"/>
  <c r="Q79" i="21"/>
  <c r="R79" i="21"/>
  <c r="S79" i="21"/>
  <c r="T79" i="21"/>
  <c r="U79" i="21"/>
  <c r="V79" i="21"/>
  <c r="P80" i="21"/>
  <c r="Q80" i="21"/>
  <c r="R80" i="21"/>
  <c r="S80" i="21"/>
  <c r="T80" i="21"/>
  <c r="U80" i="21"/>
  <c r="V80" i="21"/>
  <c r="P81" i="21"/>
  <c r="Q81" i="21"/>
  <c r="R81" i="21"/>
  <c r="S81" i="21"/>
  <c r="T81" i="21"/>
  <c r="U81" i="21"/>
  <c r="V81" i="21"/>
  <c r="P82" i="21"/>
  <c r="Q82" i="21"/>
  <c r="R82" i="21"/>
  <c r="S82" i="21"/>
  <c r="T82" i="21"/>
  <c r="U82" i="21"/>
  <c r="V82" i="21"/>
  <c r="P83" i="21"/>
  <c r="Q83" i="21"/>
  <c r="R83" i="21"/>
  <c r="S83" i="21"/>
  <c r="T83" i="21"/>
  <c r="U83" i="21"/>
  <c r="V83" i="21"/>
  <c r="P84" i="21"/>
  <c r="Q84" i="21"/>
  <c r="R84" i="21"/>
  <c r="S84" i="21"/>
  <c r="T84" i="21"/>
  <c r="U84" i="21"/>
  <c r="V84" i="21"/>
  <c r="P85" i="21"/>
  <c r="Q85" i="21"/>
  <c r="R85" i="21"/>
  <c r="S85" i="21"/>
  <c r="T85" i="21"/>
  <c r="U85" i="21"/>
  <c r="V85" i="21"/>
  <c r="P86" i="21"/>
  <c r="Q86" i="21"/>
  <c r="R86" i="21"/>
  <c r="S86" i="21"/>
  <c r="T86" i="21"/>
  <c r="U86" i="21"/>
  <c r="V86" i="21"/>
  <c r="P87" i="21"/>
  <c r="Q87" i="21"/>
  <c r="R87" i="21"/>
  <c r="S87" i="21"/>
  <c r="T87" i="21"/>
  <c r="U87" i="21"/>
  <c r="V87" i="21"/>
  <c r="P88" i="21"/>
  <c r="Q88" i="21"/>
  <c r="R88" i="21"/>
  <c r="S88" i="21"/>
  <c r="T88" i="21"/>
  <c r="U88" i="21"/>
  <c r="V88" i="21"/>
  <c r="P89" i="21"/>
  <c r="Q89" i="21"/>
  <c r="R89" i="21"/>
  <c r="S89" i="21"/>
  <c r="T89" i="21"/>
  <c r="U89" i="21"/>
  <c r="V89" i="21"/>
  <c r="P90" i="21"/>
  <c r="Q90" i="21"/>
  <c r="R90" i="21"/>
  <c r="S90" i="21"/>
  <c r="T90" i="21"/>
  <c r="U90" i="21"/>
  <c r="V90" i="21"/>
  <c r="P91" i="21"/>
  <c r="Q91" i="21"/>
  <c r="R91" i="21"/>
  <c r="S91" i="21"/>
  <c r="T91" i="21"/>
  <c r="U91" i="21"/>
  <c r="V91" i="21"/>
  <c r="P92" i="21"/>
  <c r="Q92" i="21"/>
  <c r="R92" i="21"/>
  <c r="S92" i="21"/>
  <c r="T92" i="21"/>
  <c r="U92" i="21"/>
  <c r="V92" i="21"/>
  <c r="P93" i="21"/>
  <c r="Q93" i="21"/>
  <c r="R93" i="21"/>
  <c r="S93" i="21"/>
  <c r="T93" i="21"/>
  <c r="U93" i="21"/>
  <c r="V93" i="21"/>
  <c r="P94" i="21"/>
  <c r="Q94" i="21"/>
  <c r="R94" i="21"/>
  <c r="S94" i="21"/>
  <c r="T94" i="21"/>
  <c r="U94" i="21"/>
  <c r="V94" i="21"/>
  <c r="P95" i="21"/>
  <c r="Q95" i="21"/>
  <c r="R95" i="21"/>
  <c r="S95" i="21"/>
  <c r="T95" i="21"/>
  <c r="U95" i="21"/>
  <c r="V95" i="21"/>
  <c r="P96" i="21"/>
  <c r="Q96" i="21"/>
  <c r="R96" i="21"/>
  <c r="S96" i="21"/>
  <c r="T96" i="21"/>
  <c r="U96" i="21"/>
  <c r="V96" i="21"/>
  <c r="P97" i="21"/>
  <c r="Q97" i="21"/>
  <c r="R97" i="21"/>
  <c r="S97" i="21"/>
  <c r="T97" i="21"/>
  <c r="U97" i="21"/>
  <c r="V97" i="21"/>
  <c r="P98" i="21"/>
  <c r="Q98" i="21"/>
  <c r="R98" i="21"/>
  <c r="S98" i="21"/>
  <c r="T98" i="21"/>
  <c r="U98" i="21"/>
  <c r="V98" i="21"/>
  <c r="P99" i="21"/>
  <c r="Q99" i="21"/>
  <c r="R99" i="21"/>
  <c r="S99" i="21"/>
  <c r="T99" i="21"/>
  <c r="U99" i="21"/>
  <c r="V99" i="21"/>
  <c r="P100" i="21"/>
  <c r="Q100" i="21"/>
  <c r="R100" i="21"/>
  <c r="S100" i="21"/>
  <c r="T100" i="21"/>
  <c r="U100" i="21"/>
  <c r="V100" i="21"/>
  <c r="P101" i="21"/>
  <c r="Q101" i="21"/>
  <c r="R101" i="21"/>
  <c r="S101" i="21"/>
  <c r="T101" i="21"/>
  <c r="U101" i="21"/>
  <c r="V101" i="21"/>
  <c r="P102" i="21"/>
  <c r="Q102" i="21"/>
  <c r="R102" i="21"/>
  <c r="S102" i="21"/>
  <c r="T102" i="21"/>
  <c r="U102" i="21"/>
  <c r="V102" i="21"/>
  <c r="P103" i="21"/>
  <c r="Q103" i="21"/>
  <c r="R103" i="21"/>
  <c r="S103" i="21"/>
  <c r="T103" i="21"/>
  <c r="U103" i="21"/>
  <c r="V103" i="21"/>
  <c r="P104" i="21"/>
  <c r="Q104" i="21"/>
  <c r="R104" i="21"/>
  <c r="S104" i="21"/>
  <c r="T104" i="21"/>
  <c r="U104" i="21"/>
  <c r="V104" i="21"/>
  <c r="P105" i="21"/>
  <c r="Q105" i="21"/>
  <c r="R105" i="21"/>
  <c r="S105" i="21"/>
  <c r="T105" i="21"/>
  <c r="U105" i="21"/>
  <c r="V105" i="21"/>
  <c r="P106" i="21"/>
  <c r="Q106" i="21"/>
  <c r="R106" i="21"/>
  <c r="S106" i="21"/>
  <c r="T106" i="21"/>
  <c r="U106" i="21"/>
  <c r="V106" i="21"/>
  <c r="P107" i="21"/>
  <c r="Q107" i="21"/>
  <c r="R107" i="21"/>
  <c r="S107" i="21"/>
  <c r="T107" i="21"/>
  <c r="U107" i="21"/>
  <c r="V107" i="21"/>
  <c r="P108" i="21"/>
  <c r="Q108" i="21"/>
  <c r="R108" i="21"/>
  <c r="S108" i="21"/>
  <c r="T108" i="21"/>
  <c r="U108" i="21"/>
  <c r="V108" i="21"/>
  <c r="P109" i="21"/>
  <c r="Q109" i="21"/>
  <c r="R109" i="21"/>
  <c r="S109" i="21"/>
  <c r="T109" i="21"/>
  <c r="U109" i="21"/>
  <c r="V109" i="21"/>
  <c r="P110" i="21"/>
  <c r="Q110" i="21"/>
  <c r="R110" i="21"/>
  <c r="S110" i="21"/>
  <c r="T110" i="21"/>
  <c r="U110" i="21"/>
  <c r="V110" i="21"/>
  <c r="P111" i="21"/>
  <c r="Q111" i="21"/>
  <c r="R111" i="21"/>
  <c r="S111" i="21"/>
  <c r="T111" i="21"/>
  <c r="U111" i="21"/>
  <c r="V111" i="21"/>
  <c r="P112" i="21"/>
  <c r="Q112" i="21"/>
  <c r="R112" i="21"/>
  <c r="S112" i="21"/>
  <c r="T112" i="21"/>
  <c r="U112" i="21"/>
  <c r="V112" i="21"/>
  <c r="P113" i="21"/>
  <c r="Q113" i="21"/>
  <c r="R113" i="21"/>
  <c r="S113" i="21"/>
  <c r="T113" i="21"/>
  <c r="U113" i="21"/>
  <c r="V113" i="21"/>
  <c r="P114" i="21"/>
  <c r="Q114" i="21"/>
  <c r="R114" i="21"/>
  <c r="S114" i="21"/>
  <c r="T114" i="21"/>
  <c r="U114" i="21"/>
  <c r="V114" i="21"/>
  <c r="P115" i="21"/>
  <c r="Q115" i="21"/>
  <c r="R115" i="21"/>
  <c r="S115" i="21"/>
  <c r="T115" i="21"/>
  <c r="U115" i="21"/>
  <c r="V115" i="21"/>
  <c r="P116" i="21"/>
  <c r="Q116" i="21"/>
  <c r="R116" i="21"/>
  <c r="S116" i="21"/>
  <c r="T116" i="21"/>
  <c r="U116" i="21"/>
  <c r="V116" i="21"/>
  <c r="P117" i="21"/>
  <c r="Q117" i="21"/>
  <c r="R117" i="21"/>
  <c r="S117" i="21"/>
  <c r="T117" i="21"/>
  <c r="U117" i="21"/>
  <c r="V117" i="21"/>
  <c r="P118" i="21"/>
  <c r="Q118" i="21"/>
  <c r="R118" i="21"/>
  <c r="S118" i="21"/>
  <c r="T118" i="21"/>
  <c r="U118" i="21"/>
  <c r="V118" i="21"/>
  <c r="P119" i="21"/>
  <c r="Q119" i="21"/>
  <c r="R119" i="21"/>
  <c r="S119" i="21"/>
  <c r="T119" i="21"/>
  <c r="U119" i="21"/>
  <c r="V119" i="21"/>
  <c r="P120" i="21"/>
  <c r="Q120" i="21"/>
  <c r="R120" i="21"/>
  <c r="S120" i="21"/>
  <c r="T120" i="21"/>
  <c r="U120" i="21"/>
  <c r="V120" i="21"/>
  <c r="P121" i="21"/>
  <c r="Q121" i="21"/>
  <c r="R121" i="21"/>
  <c r="S121" i="21"/>
  <c r="T121" i="21"/>
  <c r="U121" i="21"/>
  <c r="V121" i="21"/>
  <c r="P122" i="21"/>
  <c r="Q122" i="21"/>
  <c r="R122" i="21"/>
  <c r="S122" i="21"/>
  <c r="T122" i="21"/>
  <c r="U122" i="21"/>
  <c r="V122" i="21"/>
  <c r="P123" i="21"/>
  <c r="Q123" i="21"/>
  <c r="R123" i="21"/>
  <c r="S123" i="21"/>
  <c r="T123" i="21"/>
  <c r="U123" i="21"/>
  <c r="V123" i="21"/>
  <c r="P124" i="21"/>
  <c r="Q124" i="21"/>
  <c r="R124" i="21"/>
  <c r="S124" i="21"/>
  <c r="T124" i="21"/>
  <c r="U124" i="21"/>
  <c r="V124" i="21"/>
  <c r="P125" i="21"/>
  <c r="Q125" i="21"/>
  <c r="R125" i="21"/>
  <c r="S125" i="21"/>
  <c r="T125" i="21"/>
  <c r="U125" i="21"/>
  <c r="V125" i="21"/>
  <c r="P126" i="21"/>
  <c r="Q126" i="21"/>
  <c r="R126" i="21"/>
  <c r="S126" i="21"/>
  <c r="T126" i="21"/>
  <c r="U126" i="21"/>
  <c r="V126" i="21"/>
  <c r="P127" i="21"/>
  <c r="Q127" i="21"/>
  <c r="R127" i="21"/>
  <c r="S127" i="21"/>
  <c r="T127" i="21"/>
  <c r="U127" i="21"/>
  <c r="V127" i="21"/>
  <c r="P128" i="21"/>
  <c r="Q128" i="21"/>
  <c r="R128" i="21"/>
  <c r="S128" i="21"/>
  <c r="T128" i="21"/>
  <c r="U128" i="21"/>
  <c r="V128" i="21"/>
  <c r="P129" i="21"/>
  <c r="Q129" i="21"/>
  <c r="R129" i="21"/>
  <c r="S129" i="21"/>
  <c r="T129" i="21"/>
  <c r="U129" i="21"/>
  <c r="V129" i="21"/>
  <c r="P130" i="21"/>
  <c r="Q130" i="21"/>
  <c r="R130" i="21"/>
  <c r="S130" i="21"/>
  <c r="T130" i="21"/>
  <c r="U130" i="21"/>
  <c r="V130" i="21"/>
  <c r="P131" i="21"/>
  <c r="Q131" i="21"/>
  <c r="R131" i="21"/>
  <c r="S131" i="21"/>
  <c r="T131" i="21"/>
  <c r="U131" i="21"/>
  <c r="V131" i="21"/>
  <c r="P132" i="21"/>
  <c r="Q132" i="21"/>
  <c r="R132" i="21"/>
  <c r="S132" i="21"/>
  <c r="T132" i="21"/>
  <c r="U132" i="21"/>
  <c r="V132" i="21"/>
  <c r="P133" i="21"/>
  <c r="Q133" i="21"/>
  <c r="R133" i="21"/>
  <c r="S133" i="21"/>
  <c r="T133" i="21"/>
  <c r="U133" i="21"/>
  <c r="V133" i="21"/>
  <c r="P134" i="21"/>
  <c r="Q134" i="21"/>
  <c r="R134" i="21"/>
  <c r="S134" i="21"/>
  <c r="T134" i="21"/>
  <c r="U134" i="21"/>
  <c r="V134" i="21"/>
  <c r="P135" i="21"/>
  <c r="Q135" i="21"/>
  <c r="R135" i="21"/>
  <c r="S135" i="21"/>
  <c r="T135" i="21"/>
  <c r="U135" i="21"/>
  <c r="V135" i="21"/>
  <c r="P136" i="21"/>
  <c r="Q136" i="21"/>
  <c r="R136" i="21"/>
  <c r="S136" i="21"/>
  <c r="T136" i="21"/>
  <c r="U136" i="21"/>
  <c r="V136" i="21"/>
  <c r="P137" i="21"/>
  <c r="Q137" i="21"/>
  <c r="R137" i="21"/>
  <c r="S137" i="21"/>
  <c r="T137" i="21"/>
  <c r="U137" i="21"/>
  <c r="V137" i="21"/>
  <c r="P138" i="21"/>
  <c r="Q138" i="21"/>
  <c r="R138" i="21"/>
  <c r="S138" i="21"/>
  <c r="T138" i="21"/>
  <c r="U138" i="21"/>
  <c r="V138" i="21"/>
  <c r="P139" i="21"/>
  <c r="Q139" i="21"/>
  <c r="R139" i="21"/>
  <c r="S139" i="21"/>
  <c r="T139" i="21"/>
  <c r="U139" i="21"/>
  <c r="V139" i="21"/>
  <c r="P140" i="21"/>
  <c r="Q140" i="21"/>
  <c r="R140" i="21"/>
  <c r="S140" i="21"/>
  <c r="T140" i="21"/>
  <c r="U140" i="21"/>
  <c r="V140" i="21"/>
  <c r="P141" i="21"/>
  <c r="Q141" i="21"/>
  <c r="R141" i="21"/>
  <c r="S141" i="21"/>
  <c r="T141" i="21"/>
  <c r="U141" i="21"/>
  <c r="V141" i="21"/>
  <c r="P142" i="21"/>
  <c r="Q142" i="21"/>
  <c r="R142" i="21"/>
  <c r="S142" i="21"/>
  <c r="T142" i="21"/>
  <c r="U142" i="21"/>
  <c r="V142" i="21"/>
  <c r="P143" i="21"/>
  <c r="Q143" i="21"/>
  <c r="R143" i="21"/>
  <c r="S143" i="21"/>
  <c r="T143" i="21"/>
  <c r="U143" i="21"/>
  <c r="V143" i="21"/>
  <c r="P144" i="21"/>
  <c r="Q144" i="21"/>
  <c r="R144" i="21"/>
  <c r="S144" i="21"/>
  <c r="T144" i="21"/>
  <c r="U144" i="21"/>
  <c r="V144" i="21"/>
  <c r="P145" i="21"/>
  <c r="Q145" i="21"/>
  <c r="R145" i="21"/>
  <c r="S145" i="21"/>
  <c r="T145" i="21"/>
  <c r="U145" i="21"/>
  <c r="V145" i="21"/>
  <c r="P146" i="21"/>
  <c r="Q146" i="21"/>
  <c r="R146" i="21"/>
  <c r="S146" i="21"/>
  <c r="T146" i="21"/>
  <c r="U146" i="21"/>
  <c r="V146" i="21"/>
  <c r="P147" i="21"/>
  <c r="Q147" i="21"/>
  <c r="R147" i="21"/>
  <c r="S147" i="21"/>
  <c r="T147" i="21"/>
  <c r="U147" i="21"/>
  <c r="V147" i="21"/>
  <c r="P148" i="21"/>
  <c r="Q148" i="21"/>
  <c r="R148" i="21"/>
  <c r="S148" i="21"/>
  <c r="T148" i="21"/>
  <c r="U148" i="21"/>
  <c r="V148" i="21"/>
  <c r="P149" i="21"/>
  <c r="Q149" i="21"/>
  <c r="R149" i="21"/>
  <c r="S149" i="21"/>
  <c r="T149" i="21"/>
  <c r="U149" i="21"/>
  <c r="V149" i="21"/>
  <c r="P150" i="21"/>
  <c r="Q150" i="21"/>
  <c r="R150" i="21"/>
  <c r="S150" i="21"/>
  <c r="T150" i="21"/>
  <c r="U150" i="21"/>
  <c r="V150" i="21"/>
  <c r="P151" i="21"/>
  <c r="Q151" i="21"/>
  <c r="R151" i="21"/>
  <c r="S151" i="21"/>
  <c r="T151" i="21"/>
  <c r="U151" i="21"/>
  <c r="V151" i="21"/>
  <c r="P152" i="21"/>
  <c r="Q152" i="21"/>
  <c r="R152" i="21"/>
  <c r="S152" i="21"/>
  <c r="T152" i="21"/>
  <c r="U152" i="21"/>
  <c r="V152" i="21"/>
  <c r="P153" i="21"/>
  <c r="Q153" i="21"/>
  <c r="R153" i="21"/>
  <c r="S153" i="21"/>
  <c r="T153" i="21"/>
  <c r="U153" i="21"/>
  <c r="V153" i="21"/>
  <c r="P154" i="21"/>
  <c r="Q154" i="21"/>
  <c r="R154" i="21"/>
  <c r="S154" i="21"/>
  <c r="T154" i="21"/>
  <c r="U154" i="21"/>
  <c r="V154" i="21"/>
  <c r="P155" i="21"/>
  <c r="Q155" i="21"/>
  <c r="R155" i="21"/>
  <c r="S155" i="21"/>
  <c r="T155" i="21"/>
  <c r="U155" i="21"/>
  <c r="V155" i="21"/>
  <c r="P156" i="21"/>
  <c r="Q156" i="21"/>
  <c r="R156" i="21"/>
  <c r="S156" i="21"/>
  <c r="T156" i="21"/>
  <c r="U156" i="21"/>
  <c r="V156" i="21"/>
  <c r="P157" i="21"/>
  <c r="Q157" i="21"/>
  <c r="R157" i="21"/>
  <c r="S157" i="21"/>
  <c r="T157" i="21"/>
  <c r="U157" i="21"/>
  <c r="V157" i="21"/>
  <c r="P158" i="21"/>
  <c r="Q158" i="21"/>
  <c r="R158" i="21"/>
  <c r="S158" i="21"/>
  <c r="T158" i="21"/>
  <c r="U158" i="21"/>
  <c r="V158" i="21"/>
  <c r="P159" i="21"/>
  <c r="Q159" i="21"/>
  <c r="R159" i="21"/>
  <c r="S159" i="21"/>
  <c r="T159" i="21"/>
  <c r="U159" i="21"/>
  <c r="V159" i="21"/>
  <c r="P160" i="21"/>
  <c r="Q160" i="21"/>
  <c r="R160" i="21"/>
  <c r="S160" i="21"/>
  <c r="T160" i="21"/>
  <c r="U160" i="21"/>
  <c r="V160" i="21"/>
  <c r="P161" i="21"/>
  <c r="Q161" i="21"/>
  <c r="R161" i="21"/>
  <c r="S161" i="21"/>
  <c r="T161" i="21"/>
  <c r="U161" i="21"/>
  <c r="V161" i="21"/>
  <c r="P162" i="21"/>
  <c r="Q162" i="21"/>
  <c r="R162" i="21"/>
  <c r="S162" i="21"/>
  <c r="T162" i="21"/>
  <c r="U162" i="21"/>
  <c r="V162" i="21"/>
  <c r="P163" i="21"/>
  <c r="Q163" i="21"/>
  <c r="R163" i="21"/>
  <c r="S163" i="21"/>
  <c r="T163" i="21"/>
  <c r="U163" i="21"/>
  <c r="V163" i="21"/>
  <c r="P164" i="21"/>
  <c r="Q164" i="21"/>
  <c r="R164" i="21"/>
  <c r="S164" i="21"/>
  <c r="T164" i="21"/>
  <c r="U164" i="21"/>
  <c r="V164" i="21"/>
  <c r="P165" i="21"/>
  <c r="Q165" i="21"/>
  <c r="R165" i="21"/>
  <c r="S165" i="21"/>
  <c r="T165" i="21"/>
  <c r="U165" i="21"/>
  <c r="V165" i="21"/>
  <c r="P166" i="21"/>
  <c r="Q166" i="21"/>
  <c r="R166" i="21"/>
  <c r="S166" i="21"/>
  <c r="T166" i="21"/>
  <c r="U166" i="21"/>
  <c r="V166" i="21"/>
  <c r="P167" i="21"/>
  <c r="Q167" i="21"/>
  <c r="R167" i="21"/>
  <c r="S167" i="21"/>
  <c r="T167" i="21"/>
  <c r="U167" i="21"/>
  <c r="V167" i="21"/>
  <c r="P168" i="21"/>
  <c r="Q168" i="21"/>
  <c r="R168" i="21"/>
  <c r="S168" i="21"/>
  <c r="T168" i="21"/>
  <c r="U168" i="21"/>
  <c r="V168" i="21"/>
  <c r="P169" i="21"/>
  <c r="Q169" i="21"/>
  <c r="R169" i="21"/>
  <c r="S169" i="21"/>
  <c r="T169" i="21"/>
  <c r="U169" i="21"/>
  <c r="V169" i="21"/>
  <c r="P170" i="21"/>
  <c r="Q170" i="21"/>
  <c r="R170" i="21"/>
  <c r="S170" i="21"/>
  <c r="T170" i="21"/>
  <c r="U170" i="21"/>
  <c r="V170" i="21"/>
  <c r="P171" i="21"/>
  <c r="Q171" i="21"/>
  <c r="R171" i="21"/>
  <c r="S171" i="21"/>
  <c r="T171" i="21"/>
  <c r="U171" i="21"/>
  <c r="V171" i="21"/>
  <c r="P172" i="21"/>
  <c r="Q172" i="21"/>
  <c r="R172" i="21"/>
  <c r="S172" i="21"/>
  <c r="T172" i="21"/>
  <c r="U172" i="21"/>
  <c r="V172" i="21"/>
  <c r="P173" i="21"/>
  <c r="Q173" i="21"/>
  <c r="R173" i="21"/>
  <c r="S173" i="21"/>
  <c r="T173" i="21"/>
  <c r="U173" i="21"/>
  <c r="V173" i="21"/>
  <c r="P174" i="21"/>
  <c r="Q174" i="21"/>
  <c r="R174" i="21"/>
  <c r="S174" i="21"/>
  <c r="T174" i="21"/>
  <c r="U174" i="21"/>
  <c r="V174" i="21"/>
  <c r="P175" i="21"/>
  <c r="Q175" i="21"/>
  <c r="R175" i="21"/>
  <c r="S175" i="21"/>
  <c r="T175" i="21"/>
  <c r="U175" i="21"/>
  <c r="V175" i="21"/>
  <c r="P176" i="21"/>
  <c r="Q176" i="21"/>
  <c r="R176" i="21"/>
  <c r="S176" i="21"/>
  <c r="T176" i="21"/>
  <c r="U176" i="21"/>
  <c r="V176" i="21"/>
  <c r="P177" i="21"/>
  <c r="Q177" i="21"/>
  <c r="R177" i="21"/>
  <c r="S177" i="21"/>
  <c r="T177" i="21"/>
  <c r="U177" i="21"/>
  <c r="V177" i="21"/>
  <c r="P178" i="21"/>
  <c r="Q178" i="21"/>
  <c r="R178" i="21"/>
  <c r="S178" i="21"/>
  <c r="T178" i="21"/>
  <c r="U178" i="21"/>
  <c r="V178" i="21"/>
  <c r="P179" i="21"/>
  <c r="Q179" i="21"/>
  <c r="R179" i="21"/>
  <c r="S179" i="21"/>
  <c r="T179" i="21"/>
  <c r="U179" i="21"/>
  <c r="V179" i="21"/>
  <c r="P180" i="21"/>
  <c r="Q180" i="21"/>
  <c r="R180" i="21"/>
  <c r="S180" i="21"/>
  <c r="T180" i="21"/>
  <c r="U180" i="21"/>
  <c r="V180" i="21"/>
  <c r="P181" i="21"/>
  <c r="Q181" i="21"/>
  <c r="R181" i="21"/>
  <c r="S181" i="21"/>
  <c r="T181" i="21"/>
  <c r="U181" i="21"/>
  <c r="V181" i="21"/>
  <c r="P182" i="21"/>
  <c r="Q182" i="21"/>
  <c r="R182" i="21"/>
  <c r="S182" i="21"/>
  <c r="T182" i="21"/>
  <c r="U182" i="21"/>
  <c r="V182" i="21"/>
  <c r="P183" i="21"/>
  <c r="Q183" i="21"/>
  <c r="R183" i="21"/>
  <c r="S183" i="21"/>
  <c r="T183" i="21"/>
  <c r="U183" i="21"/>
  <c r="V183" i="21"/>
  <c r="P184" i="21"/>
  <c r="Q184" i="21"/>
  <c r="R184" i="21"/>
  <c r="S184" i="21"/>
  <c r="T184" i="21"/>
  <c r="U184" i="21"/>
  <c r="V184" i="21"/>
  <c r="P185" i="21"/>
  <c r="Q185" i="21"/>
  <c r="R185" i="21"/>
  <c r="S185" i="21"/>
  <c r="T185" i="21"/>
  <c r="U185" i="21"/>
  <c r="V185" i="21"/>
  <c r="P186" i="21"/>
  <c r="Q186" i="21"/>
  <c r="R186" i="21"/>
  <c r="S186" i="21"/>
  <c r="T186" i="21"/>
  <c r="U186" i="21"/>
  <c r="V186" i="21"/>
  <c r="P187" i="21"/>
  <c r="Q187" i="21"/>
  <c r="R187" i="21"/>
  <c r="S187" i="21"/>
  <c r="T187" i="21"/>
  <c r="U187" i="21"/>
  <c r="V187" i="21"/>
  <c r="P188" i="21"/>
  <c r="Q188" i="21"/>
  <c r="R188" i="21"/>
  <c r="S188" i="21"/>
  <c r="T188" i="21"/>
  <c r="U188" i="21"/>
  <c r="V188" i="21"/>
  <c r="P189" i="21"/>
  <c r="Q189" i="21"/>
  <c r="R189" i="21"/>
  <c r="S189" i="21"/>
  <c r="T189" i="21"/>
  <c r="U189" i="21"/>
  <c r="V189" i="21"/>
  <c r="P190" i="21"/>
  <c r="Q190" i="21"/>
  <c r="R190" i="21"/>
  <c r="S190" i="21"/>
  <c r="T190" i="21"/>
  <c r="U190" i="21"/>
  <c r="V190" i="21"/>
  <c r="P191" i="21"/>
  <c r="Q191" i="21"/>
  <c r="R191" i="21"/>
  <c r="S191" i="21"/>
  <c r="T191" i="21"/>
  <c r="U191" i="21"/>
  <c r="V191" i="21"/>
  <c r="P192" i="21"/>
  <c r="Q192" i="21"/>
  <c r="R192" i="21"/>
  <c r="S192" i="21"/>
  <c r="T192" i="21"/>
  <c r="U192" i="21"/>
  <c r="V192" i="21"/>
  <c r="P193" i="21"/>
  <c r="Q193" i="21"/>
  <c r="R193" i="21"/>
  <c r="S193" i="21"/>
  <c r="T193" i="21"/>
  <c r="U193" i="21"/>
  <c r="V193" i="21"/>
  <c r="P194" i="21"/>
  <c r="Q194" i="21"/>
  <c r="R194" i="21"/>
  <c r="S194" i="21"/>
  <c r="T194" i="21"/>
  <c r="U194" i="21"/>
  <c r="V194" i="21"/>
  <c r="P195" i="21"/>
  <c r="Q195" i="21"/>
  <c r="R195" i="21"/>
  <c r="S195" i="21"/>
  <c r="T195" i="21"/>
  <c r="U195" i="21"/>
  <c r="V195" i="21"/>
  <c r="P196" i="21"/>
  <c r="Q196" i="21"/>
  <c r="R196" i="21"/>
  <c r="S196" i="21"/>
  <c r="T196" i="21"/>
  <c r="U196" i="21"/>
  <c r="V196" i="21"/>
  <c r="P197" i="21"/>
  <c r="Q197" i="21"/>
  <c r="R197" i="21"/>
  <c r="S197" i="21"/>
  <c r="T197" i="21"/>
  <c r="U197" i="21"/>
  <c r="V197" i="21"/>
  <c r="P198" i="21"/>
  <c r="Q198" i="21"/>
  <c r="R198" i="21"/>
  <c r="S198" i="21"/>
  <c r="T198" i="21"/>
  <c r="U198" i="21"/>
  <c r="V198" i="21"/>
  <c r="P199" i="21"/>
  <c r="Q199" i="21"/>
  <c r="R199" i="21"/>
  <c r="S199" i="21"/>
  <c r="T199" i="21"/>
  <c r="U199" i="21"/>
  <c r="V199" i="21"/>
  <c r="P200" i="21"/>
  <c r="Q200" i="21"/>
  <c r="R200" i="21"/>
  <c r="S200" i="21"/>
  <c r="T200" i="21"/>
  <c r="U200" i="21"/>
  <c r="V200" i="21"/>
  <c r="P201" i="21"/>
  <c r="Q201" i="21"/>
  <c r="R201" i="21"/>
  <c r="S201" i="21"/>
  <c r="T201" i="21"/>
  <c r="U201" i="21"/>
  <c r="V201" i="21"/>
  <c r="P202" i="21"/>
  <c r="Q202" i="21"/>
  <c r="R202" i="21"/>
  <c r="S202" i="21"/>
  <c r="T202" i="21"/>
  <c r="U202" i="21"/>
  <c r="V202" i="21"/>
  <c r="P203" i="21"/>
  <c r="Q203" i="21"/>
  <c r="R203" i="21"/>
  <c r="S203" i="21"/>
  <c r="T203" i="21"/>
  <c r="U203" i="21"/>
  <c r="V203" i="21"/>
  <c r="P204" i="21"/>
  <c r="Q204" i="21"/>
  <c r="R204" i="21"/>
  <c r="S204" i="21"/>
  <c r="T204" i="21"/>
  <c r="U204" i="21"/>
  <c r="V204" i="21"/>
  <c r="P205" i="21"/>
  <c r="Q205" i="21"/>
  <c r="R205" i="21"/>
  <c r="S205" i="21"/>
  <c r="T205" i="21"/>
  <c r="U205" i="21"/>
  <c r="V205" i="21"/>
  <c r="P206" i="21"/>
  <c r="Q206" i="21"/>
  <c r="R206" i="21"/>
  <c r="S206" i="21"/>
  <c r="T206" i="21"/>
  <c r="U206" i="21"/>
  <c r="V206" i="21"/>
  <c r="P207" i="21"/>
  <c r="Q207" i="21"/>
  <c r="R207" i="21"/>
  <c r="S207" i="21"/>
  <c r="T207" i="21"/>
  <c r="U207" i="21"/>
  <c r="V207" i="21"/>
  <c r="P208" i="21"/>
  <c r="Q208" i="21"/>
  <c r="R208" i="21"/>
  <c r="S208" i="21"/>
  <c r="T208" i="21"/>
  <c r="U208" i="21"/>
  <c r="V208" i="21"/>
  <c r="P209" i="21"/>
  <c r="Q209" i="21"/>
  <c r="R209" i="21"/>
  <c r="S209" i="21"/>
  <c r="T209" i="21"/>
  <c r="U209" i="21"/>
  <c r="V209" i="21"/>
  <c r="P210" i="21"/>
  <c r="Q210" i="21"/>
  <c r="R210" i="21"/>
  <c r="S210" i="21"/>
  <c r="T210" i="21"/>
  <c r="U210" i="21"/>
  <c r="V210" i="21"/>
  <c r="P211" i="21"/>
  <c r="Q211" i="21"/>
  <c r="R211" i="21"/>
  <c r="S211" i="21"/>
  <c r="T211" i="21"/>
  <c r="U211" i="21"/>
  <c r="V211" i="21"/>
  <c r="P212" i="21"/>
  <c r="Q212" i="21"/>
  <c r="R212" i="21"/>
  <c r="S212" i="21"/>
  <c r="T212" i="21"/>
  <c r="U212" i="21"/>
  <c r="V212" i="21"/>
  <c r="P213" i="21"/>
  <c r="Q213" i="21"/>
  <c r="R213" i="21"/>
  <c r="S213" i="21"/>
  <c r="T213" i="21"/>
  <c r="U213" i="21"/>
  <c r="V213" i="21"/>
  <c r="P214" i="21"/>
  <c r="Q214" i="21"/>
  <c r="R214" i="21"/>
  <c r="S214" i="21"/>
  <c r="T214" i="21"/>
  <c r="U214" i="21"/>
  <c r="V214" i="21"/>
  <c r="P215" i="21"/>
  <c r="Q215" i="21"/>
  <c r="R215" i="21"/>
  <c r="S215" i="21"/>
  <c r="T215" i="21"/>
  <c r="U215" i="21"/>
  <c r="V215" i="21"/>
  <c r="P216" i="21"/>
  <c r="Q216" i="21"/>
  <c r="R216" i="21"/>
  <c r="S216" i="21"/>
  <c r="T216" i="21"/>
  <c r="U216" i="21"/>
  <c r="V216" i="21"/>
  <c r="P217" i="21"/>
  <c r="Q217" i="21"/>
  <c r="R217" i="21"/>
  <c r="S217" i="21"/>
  <c r="T217" i="21"/>
  <c r="U217" i="21"/>
  <c r="V217" i="21"/>
  <c r="P218" i="21"/>
  <c r="Q218" i="21"/>
  <c r="R218" i="21"/>
  <c r="S218" i="21"/>
  <c r="T218" i="21"/>
  <c r="U218" i="21"/>
  <c r="V218" i="21"/>
  <c r="P219" i="21"/>
  <c r="Q219" i="21"/>
  <c r="R219" i="21"/>
  <c r="S219" i="21"/>
  <c r="T219" i="21"/>
  <c r="U219" i="21"/>
  <c r="V219" i="21"/>
  <c r="P220" i="21"/>
  <c r="Q220" i="21"/>
  <c r="R220" i="21"/>
  <c r="S220" i="21"/>
  <c r="T220" i="21"/>
  <c r="U220" i="21"/>
  <c r="V220" i="21"/>
  <c r="P221" i="21"/>
  <c r="Q221" i="21"/>
  <c r="R221" i="21"/>
  <c r="S221" i="21"/>
  <c r="T221" i="21"/>
  <c r="U221" i="21"/>
  <c r="V221" i="21"/>
  <c r="P222" i="21"/>
  <c r="Q222" i="21"/>
  <c r="R222" i="21"/>
  <c r="S222" i="21"/>
  <c r="T222" i="21"/>
  <c r="U222" i="21"/>
  <c r="V222" i="21"/>
  <c r="P223" i="21"/>
  <c r="Q223" i="21"/>
  <c r="R223" i="21"/>
  <c r="S223" i="21"/>
  <c r="T223" i="21"/>
  <c r="U223" i="21"/>
  <c r="V223" i="21"/>
  <c r="P224" i="21"/>
  <c r="Q224" i="21"/>
  <c r="R224" i="21"/>
  <c r="S224" i="21"/>
  <c r="T224" i="21"/>
  <c r="U224" i="21"/>
  <c r="V224" i="21"/>
  <c r="P225" i="21"/>
  <c r="Q225" i="21"/>
  <c r="R225" i="21"/>
  <c r="S225" i="21"/>
  <c r="T225" i="21"/>
  <c r="U225" i="21"/>
  <c r="V225" i="21"/>
  <c r="P226" i="21"/>
  <c r="Q226" i="21"/>
  <c r="R226" i="21"/>
  <c r="S226" i="21"/>
  <c r="T226" i="21"/>
  <c r="U226" i="21"/>
  <c r="V226" i="21"/>
  <c r="P227" i="21"/>
  <c r="Q227" i="21"/>
  <c r="R227" i="21"/>
  <c r="S227" i="21"/>
  <c r="T227" i="21"/>
  <c r="U227" i="21"/>
  <c r="V227" i="21"/>
  <c r="P228" i="21"/>
  <c r="Q228" i="21"/>
  <c r="R228" i="21"/>
  <c r="S228" i="21"/>
  <c r="T228" i="21"/>
  <c r="U228" i="21"/>
  <c r="V228" i="21"/>
  <c r="P229" i="21"/>
  <c r="Q229" i="21"/>
  <c r="R229" i="21"/>
  <c r="S229" i="21"/>
  <c r="T229" i="21"/>
  <c r="U229" i="21"/>
  <c r="V229" i="21"/>
  <c r="P230" i="21"/>
  <c r="Q230" i="21"/>
  <c r="R230" i="21"/>
  <c r="S230" i="21"/>
  <c r="T230" i="21"/>
  <c r="U230" i="21"/>
  <c r="V230" i="21"/>
  <c r="P231" i="21"/>
  <c r="Q231" i="21"/>
  <c r="R231" i="21"/>
  <c r="S231" i="21"/>
  <c r="T231" i="21"/>
  <c r="U231" i="21"/>
  <c r="V231" i="21"/>
  <c r="P232" i="21"/>
  <c r="Q232" i="21"/>
  <c r="R232" i="21"/>
  <c r="S232" i="21"/>
  <c r="T232" i="21"/>
  <c r="U232" i="21"/>
  <c r="V232" i="21"/>
  <c r="P233" i="21"/>
  <c r="Q233" i="21"/>
  <c r="R233" i="21"/>
  <c r="S233" i="21"/>
  <c r="T233" i="21"/>
  <c r="U233" i="21"/>
  <c r="V233" i="21"/>
  <c r="P234" i="21"/>
  <c r="Q234" i="21"/>
  <c r="R234" i="21"/>
  <c r="S234" i="21"/>
  <c r="T234" i="21"/>
  <c r="U234" i="21"/>
  <c r="V234" i="21"/>
  <c r="P235" i="21"/>
  <c r="Q235" i="21"/>
  <c r="R235" i="21"/>
  <c r="S235" i="21"/>
  <c r="T235" i="21"/>
  <c r="U235" i="21"/>
  <c r="V235" i="21"/>
  <c r="P236" i="21"/>
  <c r="Q236" i="21"/>
  <c r="R236" i="21"/>
  <c r="S236" i="21"/>
  <c r="T236" i="21"/>
  <c r="U236" i="21"/>
  <c r="V236" i="21"/>
  <c r="P237" i="21"/>
  <c r="Q237" i="21"/>
  <c r="R237" i="21"/>
  <c r="S237" i="21"/>
  <c r="T237" i="21"/>
  <c r="U237" i="21"/>
  <c r="V237" i="21"/>
  <c r="P238" i="21"/>
  <c r="Q238" i="21"/>
  <c r="R238" i="21"/>
  <c r="S238" i="21"/>
  <c r="T238" i="21"/>
  <c r="U238" i="21"/>
  <c r="V238" i="21"/>
  <c r="P239" i="21"/>
  <c r="Q239" i="21"/>
  <c r="R239" i="21"/>
  <c r="S239" i="21"/>
  <c r="T239" i="21"/>
  <c r="U239" i="21"/>
  <c r="V239" i="21"/>
  <c r="P240" i="21"/>
  <c r="Q240" i="21"/>
  <c r="R240" i="21"/>
  <c r="S240" i="21"/>
  <c r="T240" i="21"/>
  <c r="U240" i="21"/>
  <c r="V240" i="21"/>
  <c r="P241" i="21"/>
  <c r="Q241" i="21"/>
  <c r="R241" i="21"/>
  <c r="S241" i="21"/>
  <c r="T241" i="21"/>
  <c r="U241" i="21"/>
  <c r="V241" i="21"/>
  <c r="P242" i="21"/>
  <c r="Q242" i="21"/>
  <c r="R242" i="21"/>
  <c r="S242" i="21"/>
  <c r="T242" i="21"/>
  <c r="U242" i="21"/>
  <c r="V242" i="21"/>
  <c r="P243" i="21"/>
  <c r="Q243" i="21"/>
  <c r="R243" i="21"/>
  <c r="S243" i="21"/>
  <c r="T243" i="21"/>
  <c r="U243" i="21"/>
  <c r="V243" i="21"/>
  <c r="P244" i="21"/>
  <c r="Q244" i="21"/>
  <c r="R244" i="21"/>
  <c r="S244" i="21"/>
  <c r="T244" i="21"/>
  <c r="U244" i="21"/>
  <c r="V244" i="21"/>
  <c r="P245" i="21"/>
  <c r="Q245" i="21"/>
  <c r="R245" i="21"/>
  <c r="S245" i="21"/>
  <c r="T245" i="21"/>
  <c r="U245" i="21"/>
  <c r="V245" i="21"/>
  <c r="P246" i="21"/>
  <c r="Q246" i="21"/>
  <c r="R246" i="21"/>
  <c r="S246" i="21"/>
  <c r="T246" i="21"/>
  <c r="U246" i="21"/>
  <c r="V246" i="21"/>
  <c r="P247" i="21"/>
  <c r="Q247" i="21"/>
  <c r="R247" i="21"/>
  <c r="S247" i="21"/>
  <c r="T247" i="21"/>
  <c r="U247" i="21"/>
  <c r="V247" i="21"/>
  <c r="P248" i="21"/>
  <c r="Q248" i="21"/>
  <c r="R248" i="21"/>
  <c r="S248" i="21"/>
  <c r="T248" i="21"/>
  <c r="U248" i="21"/>
  <c r="V248" i="21"/>
  <c r="P249" i="21"/>
  <c r="Q249" i="21"/>
  <c r="R249" i="21"/>
  <c r="S249" i="21"/>
  <c r="T249" i="21"/>
  <c r="U249" i="21"/>
  <c r="V249" i="21"/>
  <c r="P250" i="21"/>
  <c r="Q250" i="21"/>
  <c r="R250" i="21"/>
  <c r="S250" i="21"/>
  <c r="T250" i="21"/>
  <c r="U250" i="21"/>
  <c r="V250" i="21"/>
  <c r="P251" i="21"/>
  <c r="Q251" i="21"/>
  <c r="R251" i="21"/>
  <c r="S251" i="21"/>
  <c r="T251" i="21"/>
  <c r="U251" i="21"/>
  <c r="V251" i="21"/>
  <c r="P252" i="21"/>
  <c r="Q252" i="21"/>
  <c r="R252" i="21"/>
  <c r="S252" i="21"/>
  <c r="T252" i="21"/>
  <c r="U252" i="21"/>
  <c r="V252" i="21"/>
  <c r="P253" i="21"/>
  <c r="Q253" i="21"/>
  <c r="R253" i="21"/>
  <c r="S253" i="21"/>
  <c r="T253" i="21"/>
  <c r="U253" i="21"/>
  <c r="V253" i="21"/>
  <c r="P254" i="21"/>
  <c r="Q254" i="21"/>
  <c r="R254" i="21"/>
  <c r="S254" i="21"/>
  <c r="T254" i="21"/>
  <c r="U254" i="21"/>
  <c r="V254" i="21"/>
  <c r="P255" i="21"/>
  <c r="Q255" i="21"/>
  <c r="R255" i="21"/>
  <c r="S255" i="21"/>
  <c r="T255" i="21"/>
  <c r="U255" i="21"/>
  <c r="V255" i="21"/>
  <c r="P256" i="21"/>
  <c r="Q256" i="21"/>
  <c r="R256" i="21"/>
  <c r="S256" i="21"/>
  <c r="T256" i="21"/>
  <c r="U256" i="21"/>
  <c r="V256" i="21"/>
  <c r="P257" i="21"/>
  <c r="Q257" i="21"/>
  <c r="R257" i="21"/>
  <c r="S257" i="21"/>
  <c r="T257" i="21"/>
  <c r="U257" i="21"/>
  <c r="V257" i="21"/>
  <c r="P258" i="21"/>
  <c r="Q258" i="21"/>
  <c r="R258" i="21"/>
  <c r="S258" i="21"/>
  <c r="T258" i="21"/>
  <c r="U258" i="21"/>
  <c r="V258" i="21"/>
  <c r="P259" i="21"/>
  <c r="Q259" i="21"/>
  <c r="R259" i="21"/>
  <c r="S259" i="21"/>
  <c r="T259" i="21"/>
  <c r="U259" i="21"/>
  <c r="V259" i="21"/>
  <c r="P260" i="21"/>
  <c r="Q260" i="21"/>
  <c r="R260" i="21"/>
  <c r="S260" i="21"/>
  <c r="T260" i="21"/>
  <c r="U260" i="21"/>
  <c r="V260" i="21"/>
  <c r="P261" i="21"/>
  <c r="Q261" i="21"/>
  <c r="R261" i="21"/>
  <c r="S261" i="21"/>
  <c r="T261" i="21"/>
  <c r="U261" i="21"/>
  <c r="V261" i="21"/>
  <c r="P262" i="21"/>
  <c r="Q262" i="21"/>
  <c r="R262" i="21"/>
  <c r="S262" i="21"/>
  <c r="T262" i="21"/>
  <c r="U262" i="21"/>
  <c r="V262" i="21"/>
  <c r="P263" i="21"/>
  <c r="Q263" i="21"/>
  <c r="R263" i="21"/>
  <c r="S263" i="21"/>
  <c r="T263" i="21"/>
  <c r="U263" i="21"/>
  <c r="V263" i="21"/>
  <c r="P264" i="21"/>
  <c r="Q264" i="21"/>
  <c r="R264" i="21"/>
  <c r="S264" i="21"/>
  <c r="T264" i="21"/>
  <c r="U264" i="21"/>
  <c r="V264" i="21"/>
  <c r="P265" i="21"/>
  <c r="Q265" i="21"/>
  <c r="R265" i="21"/>
  <c r="S265" i="21"/>
  <c r="T265" i="21"/>
  <c r="U265" i="21"/>
  <c r="V265" i="21"/>
  <c r="P266" i="21"/>
  <c r="Q266" i="21"/>
  <c r="R266" i="21"/>
  <c r="S266" i="21"/>
  <c r="T266" i="21"/>
  <c r="U266" i="21"/>
  <c r="V266" i="21"/>
  <c r="P267" i="21"/>
  <c r="Q267" i="21"/>
  <c r="R267" i="21"/>
  <c r="S267" i="21"/>
  <c r="T267" i="21"/>
  <c r="U267" i="21"/>
  <c r="V267" i="21"/>
  <c r="P268" i="21"/>
  <c r="Q268" i="21"/>
  <c r="R268" i="21"/>
  <c r="S268" i="21"/>
  <c r="T268" i="21"/>
  <c r="U268" i="21"/>
  <c r="V268" i="21"/>
  <c r="P269" i="21"/>
  <c r="Q269" i="21"/>
  <c r="R269" i="21"/>
  <c r="S269" i="21"/>
  <c r="T269" i="21"/>
  <c r="U269" i="21"/>
  <c r="V269" i="21"/>
  <c r="P270" i="21"/>
  <c r="Q270" i="21"/>
  <c r="R270" i="21"/>
  <c r="S270" i="21"/>
  <c r="T270" i="21"/>
  <c r="U270" i="21"/>
  <c r="V270" i="21"/>
  <c r="P271" i="21"/>
  <c r="Q271" i="21"/>
  <c r="R271" i="21"/>
  <c r="S271" i="21"/>
  <c r="T271" i="21"/>
  <c r="U271" i="21"/>
  <c r="V271" i="21"/>
  <c r="P272" i="21"/>
  <c r="Q272" i="21"/>
  <c r="R272" i="21"/>
  <c r="S272" i="21"/>
  <c r="T272" i="21"/>
  <c r="U272" i="21"/>
  <c r="V272" i="21"/>
  <c r="P273" i="21"/>
  <c r="Q273" i="21"/>
  <c r="R273" i="21"/>
  <c r="S273" i="21"/>
  <c r="T273" i="21"/>
  <c r="U273" i="21"/>
  <c r="V273" i="21"/>
  <c r="P274" i="21"/>
  <c r="Q274" i="21"/>
  <c r="R274" i="21"/>
  <c r="S274" i="21"/>
  <c r="T274" i="21"/>
  <c r="U274" i="21"/>
  <c r="V274" i="21"/>
  <c r="P275" i="21"/>
  <c r="Q275" i="21"/>
  <c r="R275" i="21"/>
  <c r="S275" i="21"/>
  <c r="T275" i="21"/>
  <c r="U275" i="21"/>
  <c r="V275" i="21"/>
  <c r="P276" i="21"/>
  <c r="Q276" i="21"/>
  <c r="R276" i="21"/>
  <c r="S276" i="21"/>
  <c r="T276" i="21"/>
  <c r="U276" i="21"/>
  <c r="V276" i="21"/>
  <c r="P277" i="21"/>
  <c r="Q277" i="21"/>
  <c r="R277" i="21"/>
  <c r="S277" i="21"/>
  <c r="T277" i="21"/>
  <c r="U277" i="21"/>
  <c r="V277" i="21"/>
  <c r="P278" i="21"/>
  <c r="Q278" i="21"/>
  <c r="R278" i="21"/>
  <c r="S278" i="21"/>
  <c r="T278" i="21"/>
  <c r="U278" i="21"/>
  <c r="V278" i="21"/>
  <c r="P279" i="21"/>
  <c r="Q279" i="21"/>
  <c r="R279" i="21"/>
  <c r="S279" i="21"/>
  <c r="T279" i="21"/>
  <c r="U279" i="21"/>
  <c r="V279" i="21"/>
  <c r="P280" i="21"/>
  <c r="Q280" i="21"/>
  <c r="R280" i="21"/>
  <c r="S280" i="21"/>
  <c r="T280" i="21"/>
  <c r="U280" i="21"/>
  <c r="V280" i="21"/>
  <c r="P281" i="21"/>
  <c r="Q281" i="21"/>
  <c r="R281" i="21"/>
  <c r="S281" i="21"/>
  <c r="T281" i="21"/>
  <c r="U281" i="21"/>
  <c r="V281" i="21"/>
  <c r="P282" i="21"/>
  <c r="Q282" i="21"/>
  <c r="R282" i="21"/>
  <c r="S282" i="21"/>
  <c r="T282" i="21"/>
  <c r="U282" i="21"/>
  <c r="V282" i="21"/>
  <c r="P283" i="21"/>
  <c r="Q283" i="21"/>
  <c r="R283" i="21"/>
  <c r="S283" i="21"/>
  <c r="T283" i="21"/>
  <c r="U283" i="21"/>
  <c r="V283" i="21"/>
  <c r="P284" i="21"/>
  <c r="Q284" i="21"/>
  <c r="R284" i="21"/>
  <c r="S284" i="21"/>
  <c r="T284" i="21"/>
  <c r="U284" i="21"/>
  <c r="V284" i="21"/>
  <c r="P285" i="21"/>
  <c r="Q285" i="21"/>
  <c r="R285" i="21"/>
  <c r="S285" i="21"/>
  <c r="T285" i="21"/>
  <c r="U285" i="21"/>
  <c r="V285" i="21"/>
  <c r="P286" i="21"/>
  <c r="Q286" i="21"/>
  <c r="R286" i="21"/>
  <c r="S286" i="21"/>
  <c r="T286" i="21"/>
  <c r="U286" i="21"/>
  <c r="V286" i="21"/>
  <c r="P287" i="21"/>
  <c r="Q287" i="21"/>
  <c r="R287" i="21"/>
  <c r="S287" i="21"/>
  <c r="T287" i="21"/>
  <c r="U287" i="21"/>
  <c r="V287" i="21"/>
  <c r="P288" i="21"/>
  <c r="Q288" i="21"/>
  <c r="R288" i="21"/>
  <c r="S288" i="21"/>
  <c r="T288" i="21"/>
  <c r="U288" i="21"/>
  <c r="V288" i="21"/>
  <c r="P289" i="21"/>
  <c r="Q289" i="21"/>
  <c r="R289" i="21"/>
  <c r="S289" i="21"/>
  <c r="T289" i="21"/>
  <c r="U289" i="21"/>
  <c r="V289" i="21"/>
  <c r="P290" i="21"/>
  <c r="Q290" i="21"/>
  <c r="R290" i="21"/>
  <c r="S290" i="21"/>
  <c r="T290" i="21"/>
  <c r="U290" i="21"/>
  <c r="V290" i="21"/>
  <c r="P291" i="21"/>
  <c r="Q291" i="21"/>
  <c r="R291" i="21"/>
  <c r="S291" i="21"/>
  <c r="T291" i="21"/>
  <c r="U291" i="21"/>
  <c r="V291" i="21"/>
  <c r="P292" i="21"/>
  <c r="Q292" i="21"/>
  <c r="R292" i="21"/>
  <c r="S292" i="21"/>
  <c r="T292" i="21"/>
  <c r="U292" i="21"/>
  <c r="V292" i="21"/>
  <c r="P293" i="21"/>
  <c r="Q293" i="21"/>
  <c r="R293" i="21"/>
  <c r="S293" i="21"/>
  <c r="T293" i="21"/>
  <c r="U293" i="21"/>
  <c r="V293" i="21"/>
  <c r="P294" i="21"/>
  <c r="Q294" i="21"/>
  <c r="R294" i="21"/>
  <c r="S294" i="21"/>
  <c r="T294" i="21"/>
  <c r="U294" i="21"/>
  <c r="V294" i="21"/>
  <c r="P295" i="21"/>
  <c r="Q295" i="21"/>
  <c r="R295" i="21"/>
  <c r="S295" i="21"/>
  <c r="T295" i="21"/>
  <c r="U295" i="21"/>
  <c r="V295" i="21"/>
  <c r="P296" i="21"/>
  <c r="Q296" i="21"/>
  <c r="R296" i="21"/>
  <c r="S296" i="21"/>
  <c r="T296" i="21"/>
  <c r="U296" i="21"/>
  <c r="V296" i="21"/>
  <c r="P297" i="21"/>
  <c r="Q297" i="21"/>
  <c r="R297" i="21"/>
  <c r="S297" i="21"/>
  <c r="T297" i="21"/>
  <c r="U297" i="21"/>
  <c r="V297" i="21"/>
  <c r="P298" i="21"/>
  <c r="Q298" i="21"/>
  <c r="R298" i="21"/>
  <c r="S298" i="21"/>
  <c r="T298" i="21"/>
  <c r="U298" i="21"/>
  <c r="V298" i="21"/>
  <c r="P299" i="21"/>
  <c r="Q299" i="21"/>
  <c r="R299" i="21"/>
  <c r="S299" i="21"/>
  <c r="T299" i="21"/>
  <c r="U299" i="21"/>
  <c r="V299" i="21"/>
  <c r="P300" i="21"/>
  <c r="Q300" i="21"/>
  <c r="R300" i="21"/>
  <c r="S300" i="21"/>
  <c r="T300" i="21"/>
  <c r="U300" i="21"/>
  <c r="V300" i="21"/>
  <c r="P301" i="21"/>
  <c r="Q301" i="21"/>
  <c r="R301" i="21"/>
  <c r="S301" i="21"/>
  <c r="T301" i="21"/>
  <c r="U301" i="21"/>
  <c r="V301" i="21"/>
  <c r="P302" i="21"/>
  <c r="Q302" i="21"/>
  <c r="R302" i="21"/>
  <c r="S302" i="21"/>
  <c r="T302" i="21"/>
  <c r="U302" i="21"/>
  <c r="V302" i="21"/>
  <c r="P303" i="21"/>
  <c r="Q303" i="21"/>
  <c r="R303" i="21"/>
  <c r="S303" i="21"/>
  <c r="T303" i="21"/>
  <c r="U303" i="21"/>
  <c r="V303" i="21"/>
  <c r="P304" i="21"/>
  <c r="Q304" i="21"/>
  <c r="R304" i="21"/>
  <c r="S304" i="21"/>
  <c r="T304" i="21"/>
  <c r="U304" i="21"/>
  <c r="V304" i="21"/>
  <c r="P305" i="21"/>
  <c r="Q305" i="21"/>
  <c r="R305" i="21"/>
  <c r="S305" i="21"/>
  <c r="T305" i="21"/>
  <c r="U305" i="21"/>
  <c r="V305" i="21"/>
  <c r="P306" i="21"/>
  <c r="Q306" i="21"/>
  <c r="R306" i="21"/>
  <c r="S306" i="21"/>
  <c r="T306" i="21"/>
  <c r="U306" i="21"/>
  <c r="V306" i="21"/>
  <c r="P307" i="21"/>
  <c r="Q307" i="21"/>
  <c r="R307" i="21"/>
  <c r="S307" i="21"/>
  <c r="T307" i="21"/>
  <c r="U307" i="21"/>
  <c r="V307" i="21"/>
  <c r="P308" i="21"/>
  <c r="Q308" i="21"/>
  <c r="R308" i="21"/>
  <c r="S308" i="21"/>
  <c r="T308" i="21"/>
  <c r="U308" i="21"/>
  <c r="V308" i="21"/>
  <c r="P309" i="21"/>
  <c r="Q309" i="21"/>
  <c r="R309" i="21"/>
  <c r="S309" i="21"/>
  <c r="T309" i="21"/>
  <c r="U309" i="21"/>
  <c r="V309" i="21"/>
  <c r="P310" i="21"/>
  <c r="Q310" i="21"/>
  <c r="R310" i="21"/>
  <c r="S310" i="21"/>
  <c r="T310" i="21"/>
  <c r="U310" i="21"/>
  <c r="V310" i="21"/>
  <c r="P311" i="21"/>
  <c r="Q311" i="21"/>
  <c r="R311" i="21"/>
  <c r="S311" i="21"/>
  <c r="T311" i="21"/>
  <c r="U311" i="21"/>
  <c r="V311" i="21"/>
  <c r="P312" i="21"/>
  <c r="Q312" i="21"/>
  <c r="R312" i="21"/>
  <c r="S312" i="21"/>
  <c r="T312" i="21"/>
  <c r="U312" i="21"/>
  <c r="V312" i="21"/>
  <c r="P313" i="21"/>
  <c r="Q313" i="21"/>
  <c r="R313" i="21"/>
  <c r="S313" i="21"/>
  <c r="T313" i="21"/>
  <c r="U313" i="21"/>
  <c r="V313" i="21"/>
  <c r="P314" i="21"/>
  <c r="Q314" i="21"/>
  <c r="R314" i="21"/>
  <c r="S314" i="21"/>
  <c r="T314" i="21"/>
  <c r="U314" i="21"/>
  <c r="V314" i="21"/>
  <c r="P315" i="21"/>
  <c r="Q315" i="21"/>
  <c r="R315" i="21"/>
  <c r="S315" i="21"/>
  <c r="T315" i="21"/>
  <c r="U315" i="21"/>
  <c r="V315" i="21"/>
  <c r="P316" i="21"/>
  <c r="Q316" i="21"/>
  <c r="R316" i="21"/>
  <c r="S316" i="21"/>
  <c r="T316" i="21"/>
  <c r="U316" i="21"/>
  <c r="V316" i="21"/>
  <c r="P317" i="21"/>
  <c r="Q317" i="21"/>
  <c r="R317" i="21"/>
  <c r="S317" i="21"/>
  <c r="T317" i="21"/>
  <c r="U317" i="21"/>
  <c r="V317" i="21"/>
  <c r="P318" i="21"/>
  <c r="Q318" i="21"/>
  <c r="R318" i="21"/>
  <c r="S318" i="21"/>
  <c r="T318" i="21"/>
  <c r="U318" i="21"/>
  <c r="V318" i="21"/>
  <c r="P319" i="21"/>
  <c r="Q319" i="21"/>
  <c r="R319" i="21"/>
  <c r="S319" i="21"/>
  <c r="T319" i="21"/>
  <c r="U319" i="21"/>
  <c r="V319" i="21"/>
  <c r="P320" i="21"/>
  <c r="Q320" i="21"/>
  <c r="R320" i="21"/>
  <c r="S320" i="21"/>
  <c r="T320" i="21"/>
  <c r="U320" i="21"/>
  <c r="V320" i="21"/>
  <c r="P321" i="21"/>
  <c r="Q321" i="21"/>
  <c r="R321" i="21"/>
  <c r="S321" i="21"/>
  <c r="T321" i="21"/>
  <c r="U321" i="21"/>
  <c r="V321" i="21"/>
  <c r="P322" i="21"/>
  <c r="Q322" i="21"/>
  <c r="R322" i="21"/>
  <c r="S322" i="21"/>
  <c r="T322" i="21"/>
  <c r="U322" i="21"/>
  <c r="V322" i="21"/>
  <c r="P323" i="21"/>
  <c r="Q323" i="21"/>
  <c r="R323" i="21"/>
  <c r="S323" i="21"/>
  <c r="T323" i="21"/>
  <c r="U323" i="21"/>
  <c r="V323" i="21"/>
  <c r="P324" i="21"/>
  <c r="Q324" i="21"/>
  <c r="R324" i="21"/>
  <c r="S324" i="21"/>
  <c r="T324" i="21"/>
  <c r="U324" i="21"/>
  <c r="V324" i="21"/>
  <c r="P325" i="21"/>
  <c r="Q325" i="21"/>
  <c r="R325" i="21"/>
  <c r="S325" i="21"/>
  <c r="T325" i="21"/>
  <c r="U325" i="21"/>
  <c r="V325" i="21"/>
  <c r="P326" i="21"/>
  <c r="Q326" i="21"/>
  <c r="R326" i="21"/>
  <c r="S326" i="21"/>
  <c r="T326" i="21"/>
  <c r="U326" i="21"/>
  <c r="V326" i="21"/>
  <c r="P327" i="21"/>
  <c r="Q327" i="21"/>
  <c r="R327" i="21"/>
  <c r="S327" i="21"/>
  <c r="T327" i="21"/>
  <c r="U327" i="21"/>
  <c r="V327" i="21"/>
  <c r="P328" i="21"/>
  <c r="Q328" i="21"/>
  <c r="R328" i="21"/>
  <c r="S328" i="21"/>
  <c r="T328" i="21"/>
  <c r="U328" i="21"/>
  <c r="V328" i="21"/>
  <c r="P329" i="21"/>
  <c r="Q329" i="21"/>
  <c r="R329" i="21"/>
  <c r="S329" i="21"/>
  <c r="T329" i="21"/>
  <c r="U329" i="21"/>
  <c r="V329" i="21"/>
  <c r="P330" i="21"/>
  <c r="Q330" i="21"/>
  <c r="R330" i="21"/>
  <c r="S330" i="21"/>
  <c r="T330" i="21"/>
  <c r="U330" i="21"/>
  <c r="V330" i="21"/>
  <c r="P331" i="21"/>
  <c r="Q331" i="21"/>
  <c r="R331" i="21"/>
  <c r="S331" i="21"/>
  <c r="T331" i="21"/>
  <c r="U331" i="21"/>
  <c r="V331" i="21"/>
  <c r="P332" i="21"/>
  <c r="Q332" i="21"/>
  <c r="R332" i="21"/>
  <c r="S332" i="21"/>
  <c r="T332" i="21"/>
  <c r="U332" i="21"/>
  <c r="V332" i="21"/>
  <c r="P333" i="21"/>
  <c r="Q333" i="21"/>
  <c r="R333" i="21"/>
  <c r="S333" i="21"/>
  <c r="T333" i="21"/>
  <c r="U333" i="21"/>
  <c r="V333" i="21"/>
  <c r="P334" i="21"/>
  <c r="Q334" i="21"/>
  <c r="R334" i="21"/>
  <c r="S334" i="21"/>
  <c r="T334" i="21"/>
  <c r="U334" i="21"/>
  <c r="V334" i="21"/>
  <c r="P335" i="21"/>
  <c r="Q335" i="21"/>
  <c r="R335" i="21"/>
  <c r="S335" i="21"/>
  <c r="T335" i="21"/>
  <c r="U335" i="21"/>
  <c r="V335" i="21"/>
  <c r="P336" i="21"/>
  <c r="Q336" i="21"/>
  <c r="R336" i="21"/>
  <c r="S336" i="21"/>
  <c r="T336" i="21"/>
  <c r="U336" i="21"/>
  <c r="V336" i="21"/>
  <c r="P337" i="21"/>
  <c r="Q337" i="21"/>
  <c r="R337" i="21"/>
  <c r="S337" i="21"/>
  <c r="T337" i="21"/>
  <c r="U337" i="21"/>
  <c r="V337" i="21"/>
  <c r="P338" i="21"/>
  <c r="Q338" i="21"/>
  <c r="R338" i="21"/>
  <c r="S338" i="21"/>
  <c r="T338" i="21"/>
  <c r="U338" i="21"/>
  <c r="V338" i="21"/>
  <c r="P339" i="21"/>
  <c r="Q339" i="21"/>
  <c r="R339" i="21"/>
  <c r="S339" i="21"/>
  <c r="T339" i="21"/>
  <c r="U339" i="21"/>
  <c r="V339" i="21"/>
  <c r="P340" i="21"/>
  <c r="Q340" i="21"/>
  <c r="R340" i="21"/>
  <c r="S340" i="21"/>
  <c r="T340" i="21"/>
  <c r="U340" i="21"/>
  <c r="V340" i="21"/>
  <c r="P341" i="21"/>
  <c r="Q341" i="21"/>
  <c r="R341" i="21"/>
  <c r="S341" i="21"/>
  <c r="T341" i="21"/>
  <c r="U341" i="21"/>
  <c r="V341" i="21"/>
  <c r="P342" i="21"/>
  <c r="Q342" i="21"/>
  <c r="R342" i="21"/>
  <c r="S342" i="21"/>
  <c r="T342" i="21"/>
  <c r="U342" i="21"/>
  <c r="V342" i="21"/>
  <c r="P343" i="21"/>
  <c r="Q343" i="21"/>
  <c r="R343" i="21"/>
  <c r="S343" i="21"/>
  <c r="T343" i="21"/>
  <c r="U343" i="21"/>
  <c r="V343" i="21"/>
  <c r="P344" i="21"/>
  <c r="Q344" i="21"/>
  <c r="R344" i="21"/>
  <c r="S344" i="21"/>
  <c r="T344" i="21"/>
  <c r="U344" i="21"/>
  <c r="V344" i="21"/>
  <c r="P345" i="21"/>
  <c r="Q345" i="21"/>
  <c r="R345" i="21"/>
  <c r="S345" i="21"/>
  <c r="T345" i="21"/>
  <c r="U345" i="21"/>
  <c r="V345" i="21"/>
  <c r="P346" i="21"/>
  <c r="Q346" i="21"/>
  <c r="R346" i="21"/>
  <c r="S346" i="21"/>
  <c r="T346" i="21"/>
  <c r="U346" i="21"/>
  <c r="V346" i="21"/>
  <c r="P347" i="21"/>
  <c r="Q347" i="21"/>
  <c r="R347" i="21"/>
  <c r="S347" i="21"/>
  <c r="T347" i="21"/>
  <c r="U347" i="21"/>
  <c r="V347" i="21"/>
  <c r="P348" i="21"/>
  <c r="Q348" i="21"/>
  <c r="R348" i="21"/>
  <c r="S348" i="21"/>
  <c r="T348" i="21"/>
  <c r="U348" i="21"/>
  <c r="V348" i="21"/>
  <c r="P349" i="21"/>
  <c r="Q349" i="21"/>
  <c r="R349" i="21"/>
  <c r="S349" i="21"/>
  <c r="T349" i="21"/>
  <c r="U349" i="21"/>
  <c r="V349" i="21"/>
  <c r="P350" i="21"/>
  <c r="Q350" i="21"/>
  <c r="R350" i="21"/>
  <c r="S350" i="21"/>
  <c r="T350" i="21"/>
  <c r="U350" i="21"/>
  <c r="V350" i="21"/>
  <c r="P351" i="21"/>
  <c r="Q351" i="21"/>
  <c r="R351" i="21"/>
  <c r="S351" i="21"/>
  <c r="T351" i="21"/>
  <c r="U351" i="21"/>
  <c r="V351" i="21"/>
  <c r="P352" i="21"/>
  <c r="Q352" i="21"/>
  <c r="R352" i="21"/>
  <c r="S352" i="21"/>
  <c r="T352" i="21"/>
  <c r="U352" i="21"/>
  <c r="V352" i="21"/>
  <c r="P353" i="21"/>
  <c r="Q353" i="21"/>
  <c r="R353" i="21"/>
  <c r="S353" i="21"/>
  <c r="T353" i="21"/>
  <c r="U353" i="21"/>
  <c r="V353" i="21"/>
  <c r="P354" i="21"/>
  <c r="Q354" i="21"/>
  <c r="R354" i="21"/>
  <c r="S354" i="21"/>
  <c r="T354" i="21"/>
  <c r="U354" i="21"/>
  <c r="V354" i="21"/>
  <c r="P355" i="21"/>
  <c r="Q355" i="21"/>
  <c r="R355" i="21"/>
  <c r="S355" i="21"/>
  <c r="T355" i="21"/>
  <c r="U355" i="21"/>
  <c r="V355" i="21"/>
  <c r="P356" i="21"/>
  <c r="Q356" i="21"/>
  <c r="R356" i="21"/>
  <c r="S356" i="21"/>
  <c r="T356" i="21"/>
  <c r="U356" i="21"/>
  <c r="V356" i="21"/>
  <c r="P357" i="21"/>
  <c r="Q357" i="21"/>
  <c r="R357" i="21"/>
  <c r="S357" i="21"/>
  <c r="T357" i="21"/>
  <c r="U357" i="21"/>
  <c r="V357" i="21"/>
  <c r="P358" i="21"/>
  <c r="Q358" i="21"/>
  <c r="R358" i="21"/>
  <c r="S358" i="21"/>
  <c r="T358" i="21"/>
  <c r="U358" i="21"/>
  <c r="V358" i="21"/>
  <c r="P359" i="21"/>
  <c r="Q359" i="21"/>
  <c r="R359" i="21"/>
  <c r="S359" i="21"/>
  <c r="T359" i="21"/>
  <c r="U359" i="21"/>
  <c r="V359" i="21"/>
  <c r="P360" i="21"/>
  <c r="Q360" i="21"/>
  <c r="R360" i="21"/>
  <c r="S360" i="21"/>
  <c r="T360" i="21"/>
  <c r="U360" i="21"/>
  <c r="V360" i="21"/>
  <c r="P361" i="21"/>
  <c r="Q361" i="21"/>
  <c r="R361" i="21"/>
  <c r="S361" i="21"/>
  <c r="T361" i="21"/>
  <c r="U361" i="21"/>
  <c r="V361" i="21"/>
  <c r="P362" i="21"/>
  <c r="Q362" i="21"/>
  <c r="R362" i="21"/>
  <c r="S362" i="21"/>
  <c r="T362" i="21"/>
  <c r="U362" i="21"/>
  <c r="V362" i="21"/>
  <c r="P363" i="21"/>
  <c r="Q363" i="21"/>
  <c r="R363" i="21"/>
  <c r="S363" i="21"/>
  <c r="T363" i="21"/>
  <c r="U363" i="21"/>
  <c r="V363" i="21"/>
  <c r="P364" i="21"/>
  <c r="Q364" i="21"/>
  <c r="R364" i="21"/>
  <c r="S364" i="21"/>
  <c r="T364" i="21"/>
  <c r="U364" i="21"/>
  <c r="V364" i="21"/>
  <c r="P365" i="21"/>
  <c r="Q365" i="21"/>
  <c r="R365" i="21"/>
  <c r="S365" i="21"/>
  <c r="T365" i="21"/>
  <c r="U365" i="21"/>
  <c r="V365" i="21"/>
  <c r="P366" i="21"/>
  <c r="Q366" i="21"/>
  <c r="R366" i="21"/>
  <c r="S366" i="21"/>
  <c r="T366" i="21"/>
  <c r="U366" i="21"/>
  <c r="V366" i="21"/>
  <c r="P367" i="21"/>
  <c r="Q367" i="21"/>
  <c r="R367" i="21"/>
  <c r="S367" i="21"/>
  <c r="T367" i="21"/>
  <c r="U367" i="21"/>
  <c r="V367" i="21"/>
  <c r="P368" i="21"/>
  <c r="Q368" i="21"/>
  <c r="R368" i="21"/>
  <c r="S368" i="21"/>
  <c r="T368" i="21"/>
  <c r="U368" i="21"/>
  <c r="V368" i="21"/>
  <c r="P369" i="21"/>
  <c r="Q369" i="21"/>
  <c r="R369" i="21"/>
  <c r="S369" i="21"/>
  <c r="T369" i="21"/>
  <c r="U369" i="21"/>
  <c r="V369" i="21"/>
  <c r="P370" i="21"/>
  <c r="Q370" i="21"/>
  <c r="R370" i="21"/>
  <c r="S370" i="21"/>
  <c r="T370" i="21"/>
  <c r="U370" i="21"/>
  <c r="V370" i="21"/>
  <c r="P371" i="21"/>
  <c r="Q371" i="21"/>
  <c r="R371" i="21"/>
  <c r="S371" i="21"/>
  <c r="T371" i="21"/>
  <c r="U371" i="21"/>
  <c r="V371" i="21"/>
  <c r="P372" i="21"/>
  <c r="Q372" i="21"/>
  <c r="R372" i="21"/>
  <c r="S372" i="21"/>
  <c r="T372" i="21"/>
  <c r="U372" i="21"/>
  <c r="V372" i="21"/>
  <c r="P373" i="21"/>
  <c r="Q373" i="21"/>
  <c r="R373" i="21"/>
  <c r="S373" i="21"/>
  <c r="T373" i="21"/>
  <c r="U373" i="21"/>
  <c r="V373" i="21"/>
  <c r="P374" i="21"/>
  <c r="Q374" i="21"/>
  <c r="R374" i="21"/>
  <c r="S374" i="21"/>
  <c r="T374" i="21"/>
  <c r="U374" i="21"/>
  <c r="V374" i="21"/>
  <c r="P375" i="21"/>
  <c r="Q375" i="21"/>
  <c r="R375" i="21"/>
  <c r="S375" i="21"/>
  <c r="T375" i="21"/>
  <c r="U375" i="21"/>
  <c r="V375" i="21"/>
  <c r="P376" i="21"/>
  <c r="Q376" i="21"/>
  <c r="R376" i="21"/>
  <c r="S376" i="21"/>
  <c r="T376" i="21"/>
  <c r="U376" i="21"/>
  <c r="V376" i="21"/>
  <c r="P377" i="21"/>
  <c r="Q377" i="21"/>
  <c r="R377" i="21"/>
  <c r="S377" i="21"/>
  <c r="T377" i="21"/>
  <c r="U377" i="21"/>
  <c r="V377" i="21"/>
  <c r="P378" i="21"/>
  <c r="Q378" i="21"/>
  <c r="R378" i="21"/>
  <c r="S378" i="21"/>
  <c r="T378" i="21"/>
  <c r="U378" i="21"/>
  <c r="V378" i="21"/>
  <c r="P379" i="21"/>
  <c r="Q379" i="21"/>
  <c r="R379" i="21"/>
  <c r="S379" i="21"/>
  <c r="T379" i="21"/>
  <c r="U379" i="21"/>
  <c r="V379" i="21"/>
  <c r="P380" i="21"/>
  <c r="Q380" i="21"/>
  <c r="R380" i="21"/>
  <c r="S380" i="21"/>
  <c r="T380" i="21"/>
  <c r="U380" i="21"/>
  <c r="V380" i="21"/>
  <c r="P381" i="21"/>
  <c r="Q381" i="21"/>
  <c r="R381" i="21"/>
  <c r="S381" i="21"/>
  <c r="T381" i="21"/>
  <c r="U381" i="21"/>
  <c r="V381" i="21"/>
  <c r="P382" i="21"/>
  <c r="Q382" i="21"/>
  <c r="R382" i="21"/>
  <c r="S382" i="21"/>
  <c r="T382" i="21"/>
  <c r="U382" i="21"/>
  <c r="V382" i="21"/>
  <c r="P383" i="21"/>
  <c r="Q383" i="21"/>
  <c r="R383" i="21"/>
  <c r="S383" i="21"/>
  <c r="T383" i="21"/>
  <c r="U383" i="21"/>
  <c r="V383" i="21"/>
  <c r="P384" i="21"/>
  <c r="Q384" i="21"/>
  <c r="R384" i="21"/>
  <c r="S384" i="21"/>
  <c r="T384" i="21"/>
  <c r="U384" i="21"/>
  <c r="V384" i="21"/>
  <c r="P385" i="21"/>
  <c r="Q385" i="21"/>
  <c r="R385" i="21"/>
  <c r="S385" i="21"/>
  <c r="T385" i="21"/>
  <c r="U385" i="21"/>
  <c r="V385" i="21"/>
  <c r="P386" i="21"/>
  <c r="Q386" i="21"/>
  <c r="R386" i="21"/>
  <c r="S386" i="21"/>
  <c r="T386" i="21"/>
  <c r="U386" i="21"/>
  <c r="V386" i="21"/>
  <c r="P387" i="21"/>
  <c r="Q387" i="21"/>
  <c r="R387" i="21"/>
  <c r="S387" i="21"/>
  <c r="T387" i="21"/>
  <c r="U387" i="21"/>
  <c r="V387" i="21"/>
  <c r="P388" i="21"/>
  <c r="Q388" i="21"/>
  <c r="R388" i="21"/>
  <c r="S388" i="21"/>
  <c r="T388" i="21"/>
  <c r="U388" i="21"/>
  <c r="V388" i="21"/>
  <c r="P389" i="21"/>
  <c r="Q389" i="21"/>
  <c r="R389" i="21"/>
  <c r="S389" i="21"/>
  <c r="T389" i="21"/>
  <c r="U389" i="21"/>
  <c r="V389" i="21"/>
  <c r="P390" i="21"/>
  <c r="Q390" i="21"/>
  <c r="R390" i="21"/>
  <c r="S390" i="21"/>
  <c r="T390" i="21"/>
  <c r="U390" i="21"/>
  <c r="V390" i="21"/>
  <c r="P391" i="21"/>
  <c r="Q391" i="21"/>
  <c r="R391" i="21"/>
  <c r="S391" i="21"/>
  <c r="T391" i="21"/>
  <c r="U391" i="21"/>
  <c r="V391" i="21"/>
  <c r="P392" i="21"/>
  <c r="Q392" i="21"/>
  <c r="R392" i="21"/>
  <c r="S392" i="21"/>
  <c r="T392" i="21"/>
  <c r="U392" i="21"/>
  <c r="V392" i="21"/>
  <c r="P393" i="21"/>
  <c r="Q393" i="21"/>
  <c r="R393" i="21"/>
  <c r="S393" i="21"/>
  <c r="T393" i="21"/>
  <c r="U393" i="21"/>
  <c r="V393" i="21"/>
  <c r="P394" i="21"/>
  <c r="Q394" i="21"/>
  <c r="R394" i="21"/>
  <c r="S394" i="21"/>
  <c r="T394" i="21"/>
  <c r="U394" i="21"/>
  <c r="V394" i="21"/>
  <c r="P395" i="21"/>
  <c r="Q395" i="21"/>
  <c r="R395" i="21"/>
  <c r="S395" i="21"/>
  <c r="T395" i="21"/>
  <c r="U395" i="21"/>
  <c r="V395" i="21"/>
  <c r="P396" i="21"/>
  <c r="Q396" i="21"/>
  <c r="R396" i="21"/>
  <c r="S396" i="21"/>
  <c r="T396" i="21"/>
  <c r="U396" i="21"/>
  <c r="V396" i="21"/>
  <c r="P397" i="21"/>
  <c r="Q397" i="21"/>
  <c r="R397" i="21"/>
  <c r="S397" i="21"/>
  <c r="T397" i="21"/>
  <c r="U397" i="21"/>
  <c r="V397" i="21"/>
  <c r="P398" i="21"/>
  <c r="Q398" i="21"/>
  <c r="R398" i="21"/>
  <c r="S398" i="21"/>
  <c r="T398" i="21"/>
  <c r="U398" i="21"/>
  <c r="V398" i="21"/>
  <c r="P399" i="21"/>
  <c r="Q399" i="21"/>
  <c r="R399" i="21"/>
  <c r="S399" i="21"/>
  <c r="T399" i="21"/>
  <c r="U399" i="21"/>
  <c r="V399" i="21"/>
  <c r="P400" i="21"/>
  <c r="Q400" i="21"/>
  <c r="R400" i="21"/>
  <c r="S400" i="21"/>
  <c r="T400" i="21"/>
  <c r="U400" i="21"/>
  <c r="V400" i="21"/>
  <c r="P401" i="21"/>
  <c r="Q401" i="21"/>
  <c r="R401" i="21"/>
  <c r="S401" i="21"/>
  <c r="T401" i="21"/>
  <c r="U401" i="21"/>
  <c r="V401" i="21"/>
  <c r="P402" i="21"/>
  <c r="Q402" i="21"/>
  <c r="R402" i="21"/>
  <c r="S402" i="21"/>
  <c r="T402" i="21"/>
  <c r="U402" i="21"/>
  <c r="V402" i="21"/>
  <c r="P403" i="21"/>
  <c r="Q403" i="21"/>
  <c r="R403" i="21"/>
  <c r="S403" i="21"/>
  <c r="T403" i="21"/>
  <c r="U403" i="21"/>
  <c r="V403" i="21"/>
  <c r="P404" i="21"/>
  <c r="Q404" i="21"/>
  <c r="R404" i="21"/>
  <c r="S404" i="21"/>
  <c r="T404" i="21"/>
  <c r="U404" i="21"/>
  <c r="V404" i="21"/>
  <c r="P405" i="21"/>
  <c r="Q405" i="21"/>
  <c r="R405" i="21"/>
  <c r="S405" i="21"/>
  <c r="T405" i="21"/>
  <c r="U405" i="21"/>
  <c r="V405" i="21"/>
  <c r="P406" i="21"/>
  <c r="Q406" i="21"/>
  <c r="R406" i="21"/>
  <c r="S406" i="21"/>
  <c r="T406" i="21"/>
  <c r="U406" i="21"/>
  <c r="V406" i="21"/>
  <c r="P407" i="21"/>
  <c r="Q407" i="21"/>
  <c r="R407" i="21"/>
  <c r="S407" i="21"/>
  <c r="T407" i="21"/>
  <c r="U407" i="21"/>
  <c r="V407" i="21"/>
  <c r="P408" i="21"/>
  <c r="Q408" i="21"/>
  <c r="R408" i="21"/>
  <c r="S408" i="21"/>
  <c r="T408" i="21"/>
  <c r="U408" i="21"/>
  <c r="V408" i="21"/>
  <c r="P409" i="21"/>
  <c r="Q409" i="21"/>
  <c r="R409" i="21"/>
  <c r="S409" i="21"/>
  <c r="T409" i="21"/>
  <c r="U409" i="21"/>
  <c r="V409" i="21"/>
  <c r="P410" i="21"/>
  <c r="Q410" i="21"/>
  <c r="R410" i="21"/>
  <c r="S410" i="21"/>
  <c r="T410" i="21"/>
  <c r="U410" i="21"/>
  <c r="V410" i="21"/>
  <c r="P411" i="21"/>
  <c r="Q411" i="21"/>
  <c r="R411" i="21"/>
  <c r="S411" i="21"/>
  <c r="T411" i="21"/>
  <c r="U411" i="21"/>
  <c r="V411" i="21"/>
  <c r="P412" i="21"/>
  <c r="Q412" i="21"/>
  <c r="R412" i="21"/>
  <c r="S412" i="21"/>
  <c r="T412" i="21"/>
  <c r="U412" i="21"/>
  <c r="V412" i="21"/>
  <c r="P413" i="21"/>
  <c r="Q413" i="21"/>
  <c r="R413" i="21"/>
  <c r="S413" i="21"/>
  <c r="T413" i="21"/>
  <c r="U413" i="21"/>
  <c r="V413" i="21"/>
  <c r="P414" i="21"/>
  <c r="Q414" i="21"/>
  <c r="R414" i="21"/>
  <c r="S414" i="21"/>
  <c r="T414" i="21"/>
  <c r="U414" i="21"/>
  <c r="V414" i="21"/>
  <c r="P415" i="21"/>
  <c r="Q415" i="21"/>
  <c r="R415" i="21"/>
  <c r="S415" i="21"/>
  <c r="T415" i="21"/>
  <c r="U415" i="21"/>
  <c r="V415" i="21"/>
  <c r="P416" i="21"/>
  <c r="Q416" i="21"/>
  <c r="R416" i="21"/>
  <c r="S416" i="21"/>
  <c r="T416" i="21"/>
  <c r="U416" i="21"/>
  <c r="V416" i="21"/>
  <c r="P417" i="21"/>
  <c r="Q417" i="21"/>
  <c r="R417" i="21"/>
  <c r="S417" i="21"/>
  <c r="T417" i="21"/>
  <c r="U417" i="21"/>
  <c r="V417" i="21"/>
  <c r="P418" i="21"/>
  <c r="Q418" i="21"/>
  <c r="R418" i="21"/>
  <c r="S418" i="21"/>
  <c r="T418" i="21"/>
  <c r="U418" i="21"/>
  <c r="V418" i="21"/>
  <c r="P419" i="21"/>
  <c r="Q419" i="21"/>
  <c r="R419" i="21"/>
  <c r="S419" i="21"/>
  <c r="T419" i="21"/>
  <c r="U419" i="21"/>
  <c r="V419" i="21"/>
  <c r="P420" i="21"/>
  <c r="Q420" i="21"/>
  <c r="R420" i="21"/>
  <c r="S420" i="21"/>
  <c r="T420" i="21"/>
  <c r="U420" i="21"/>
  <c r="V420" i="21"/>
  <c r="P421" i="21"/>
  <c r="Q421" i="21"/>
  <c r="R421" i="21"/>
  <c r="S421" i="21"/>
  <c r="T421" i="21"/>
  <c r="U421" i="21"/>
  <c r="V421" i="21"/>
  <c r="P422" i="21"/>
  <c r="Q422" i="21"/>
  <c r="R422" i="21"/>
  <c r="S422" i="21"/>
  <c r="T422" i="21"/>
  <c r="U422" i="21"/>
  <c r="V422" i="21"/>
  <c r="P423" i="21"/>
  <c r="Q423" i="21"/>
  <c r="R423" i="21"/>
  <c r="S423" i="21"/>
  <c r="T423" i="21"/>
  <c r="U423" i="21"/>
  <c r="V423" i="21"/>
  <c r="P424" i="21"/>
  <c r="Q424" i="21"/>
  <c r="R424" i="21"/>
  <c r="S424" i="21"/>
  <c r="T424" i="21"/>
  <c r="U424" i="21"/>
  <c r="V424" i="21"/>
  <c r="P425" i="21"/>
  <c r="Q425" i="21"/>
  <c r="R425" i="21"/>
  <c r="S425" i="21"/>
  <c r="T425" i="21"/>
  <c r="U425" i="21"/>
  <c r="V425" i="21"/>
  <c r="P426" i="21"/>
  <c r="Q426" i="21"/>
  <c r="R426" i="21"/>
  <c r="S426" i="21"/>
  <c r="T426" i="21"/>
  <c r="U426" i="21"/>
  <c r="V426" i="21"/>
  <c r="P427" i="21"/>
  <c r="Q427" i="21"/>
  <c r="R427" i="21"/>
  <c r="S427" i="21"/>
  <c r="T427" i="21"/>
  <c r="U427" i="21"/>
  <c r="V427" i="21"/>
  <c r="P428" i="21"/>
  <c r="Q428" i="21"/>
  <c r="R428" i="21"/>
  <c r="S428" i="21"/>
  <c r="T428" i="21"/>
  <c r="U428" i="21"/>
  <c r="V428" i="21"/>
  <c r="P429" i="21"/>
  <c r="Q429" i="21"/>
  <c r="R429" i="21"/>
  <c r="S429" i="21"/>
  <c r="T429" i="21"/>
  <c r="U429" i="21"/>
  <c r="V429" i="21"/>
  <c r="P430" i="21"/>
  <c r="Q430" i="21"/>
  <c r="R430" i="21"/>
  <c r="S430" i="21"/>
  <c r="T430" i="21"/>
  <c r="U430" i="21"/>
  <c r="V430" i="21"/>
  <c r="P431" i="21"/>
  <c r="Q431" i="21"/>
  <c r="R431" i="21"/>
  <c r="S431" i="21"/>
  <c r="T431" i="21"/>
  <c r="U431" i="21"/>
  <c r="V431" i="21"/>
  <c r="P432" i="21"/>
  <c r="Q432" i="21"/>
  <c r="R432" i="21"/>
  <c r="S432" i="21"/>
  <c r="T432" i="21"/>
  <c r="U432" i="21"/>
  <c r="V432" i="21"/>
  <c r="P433" i="21"/>
  <c r="Q433" i="21"/>
  <c r="R433" i="21"/>
  <c r="S433" i="21"/>
  <c r="T433" i="21"/>
  <c r="U433" i="21"/>
  <c r="V433" i="21"/>
  <c r="P434" i="21"/>
  <c r="Q434" i="21"/>
  <c r="R434" i="21"/>
  <c r="S434" i="21"/>
  <c r="T434" i="21"/>
  <c r="U434" i="21"/>
  <c r="V434" i="21"/>
  <c r="P435" i="21"/>
  <c r="Q435" i="21"/>
  <c r="R435" i="21"/>
  <c r="S435" i="21"/>
  <c r="T435" i="21"/>
  <c r="U435" i="21"/>
  <c r="V435" i="21"/>
  <c r="P436" i="21"/>
  <c r="Q436" i="21"/>
  <c r="R436" i="21"/>
  <c r="S436" i="21"/>
  <c r="T436" i="21"/>
  <c r="U436" i="21"/>
  <c r="V436" i="21"/>
  <c r="P437" i="21"/>
  <c r="Q437" i="21"/>
  <c r="R437" i="21"/>
  <c r="S437" i="21"/>
  <c r="T437" i="21"/>
  <c r="U437" i="21"/>
  <c r="V437" i="21"/>
  <c r="P438" i="21"/>
  <c r="Q438" i="21"/>
  <c r="R438" i="21"/>
  <c r="S438" i="21"/>
  <c r="T438" i="21"/>
  <c r="U438" i="21"/>
  <c r="V438" i="21"/>
  <c r="P439" i="21"/>
  <c r="Q439" i="21"/>
  <c r="R439" i="21"/>
  <c r="S439" i="21"/>
  <c r="T439" i="21"/>
  <c r="U439" i="21"/>
  <c r="V439" i="21"/>
  <c r="P440" i="21"/>
  <c r="Q440" i="21"/>
  <c r="R440" i="21"/>
  <c r="S440" i="21"/>
  <c r="T440" i="21"/>
  <c r="U440" i="21"/>
  <c r="V440" i="21"/>
  <c r="P441" i="21"/>
  <c r="Q441" i="21"/>
  <c r="R441" i="21"/>
  <c r="S441" i="21"/>
  <c r="T441" i="21"/>
  <c r="U441" i="21"/>
  <c r="V441" i="21"/>
  <c r="P442" i="21"/>
  <c r="Q442" i="21"/>
  <c r="R442" i="21"/>
  <c r="S442" i="21"/>
  <c r="T442" i="21"/>
  <c r="U442" i="21"/>
  <c r="V442" i="21"/>
  <c r="P443" i="21"/>
  <c r="Q443" i="21"/>
  <c r="R443" i="21"/>
  <c r="S443" i="21"/>
  <c r="T443" i="21"/>
  <c r="U443" i="21"/>
  <c r="V443" i="21"/>
  <c r="P444" i="21"/>
  <c r="Q444" i="21"/>
  <c r="R444" i="21"/>
  <c r="S444" i="21"/>
  <c r="T444" i="21"/>
  <c r="U444" i="21"/>
  <c r="V444" i="21"/>
  <c r="P445" i="21"/>
  <c r="Q445" i="21"/>
  <c r="R445" i="21"/>
  <c r="S445" i="21"/>
  <c r="T445" i="21"/>
  <c r="U445" i="21"/>
  <c r="V445" i="21"/>
  <c r="P446" i="21"/>
  <c r="Q446" i="21"/>
  <c r="R446" i="21"/>
  <c r="S446" i="21"/>
  <c r="T446" i="21"/>
  <c r="U446" i="21"/>
  <c r="V446" i="21"/>
  <c r="P447" i="21"/>
  <c r="Q447" i="21"/>
  <c r="R447" i="21"/>
  <c r="S447" i="21"/>
  <c r="T447" i="21"/>
  <c r="U447" i="21"/>
  <c r="V447" i="21"/>
  <c r="P448" i="21"/>
  <c r="Q448" i="21"/>
  <c r="R448" i="21"/>
  <c r="S448" i="21"/>
  <c r="T448" i="21"/>
  <c r="U448" i="21"/>
  <c r="V448" i="21"/>
  <c r="P449" i="21"/>
  <c r="Q449" i="21"/>
  <c r="R449" i="21"/>
  <c r="S449" i="21"/>
  <c r="T449" i="21"/>
  <c r="U449" i="21"/>
  <c r="V449" i="21"/>
  <c r="P450" i="21"/>
  <c r="Q450" i="21"/>
  <c r="R450" i="21"/>
  <c r="S450" i="21"/>
  <c r="T450" i="21"/>
  <c r="U450" i="21"/>
  <c r="V450" i="21"/>
  <c r="P451" i="21"/>
  <c r="Q451" i="21"/>
  <c r="R451" i="21"/>
  <c r="S451" i="21"/>
  <c r="T451" i="21"/>
  <c r="U451" i="21"/>
  <c r="V451" i="21"/>
  <c r="P452" i="21"/>
  <c r="Q452" i="21"/>
  <c r="R452" i="21"/>
  <c r="S452" i="21"/>
  <c r="T452" i="21"/>
  <c r="U452" i="21"/>
  <c r="V452" i="21"/>
  <c r="P453" i="21"/>
  <c r="Q453" i="21"/>
  <c r="R453" i="21"/>
  <c r="S453" i="21"/>
  <c r="T453" i="21"/>
  <c r="U453" i="21"/>
  <c r="V453" i="21"/>
  <c r="P454" i="21"/>
  <c r="Q454" i="21"/>
  <c r="R454" i="21"/>
  <c r="S454" i="21"/>
  <c r="T454" i="21"/>
  <c r="U454" i="21"/>
  <c r="V454" i="21"/>
  <c r="P455" i="21"/>
  <c r="Q455" i="21"/>
  <c r="R455" i="21"/>
  <c r="S455" i="21"/>
  <c r="T455" i="21"/>
  <c r="U455" i="21"/>
  <c r="V455" i="21"/>
  <c r="P456" i="21"/>
  <c r="Q456" i="21"/>
  <c r="R456" i="21"/>
  <c r="S456" i="21"/>
  <c r="T456" i="21"/>
  <c r="U456" i="21"/>
  <c r="V456" i="21"/>
  <c r="P457" i="21"/>
  <c r="Q457" i="21"/>
  <c r="R457" i="21"/>
  <c r="S457" i="21"/>
  <c r="T457" i="21"/>
  <c r="U457" i="21"/>
  <c r="V457" i="21"/>
  <c r="P458" i="21"/>
  <c r="Q458" i="21"/>
  <c r="R458" i="21"/>
  <c r="S458" i="21"/>
  <c r="T458" i="21"/>
  <c r="U458" i="21"/>
  <c r="V458" i="21"/>
  <c r="P459" i="21"/>
  <c r="Q459" i="21"/>
  <c r="R459" i="21"/>
  <c r="S459" i="21"/>
  <c r="T459" i="21"/>
  <c r="U459" i="21"/>
  <c r="V459" i="21"/>
  <c r="P460" i="21"/>
  <c r="Q460" i="21"/>
  <c r="R460" i="21"/>
  <c r="S460" i="21"/>
  <c r="T460" i="21"/>
  <c r="U460" i="21"/>
  <c r="V460" i="21"/>
  <c r="P461" i="21"/>
  <c r="Q461" i="21"/>
  <c r="R461" i="21"/>
  <c r="S461" i="21"/>
  <c r="T461" i="21"/>
  <c r="U461" i="21"/>
  <c r="V461" i="21"/>
  <c r="P462" i="21"/>
  <c r="Q462" i="21"/>
  <c r="R462" i="21"/>
  <c r="S462" i="21"/>
  <c r="T462" i="21"/>
  <c r="U462" i="21"/>
  <c r="V462" i="21"/>
  <c r="P463" i="21"/>
  <c r="Q463" i="21"/>
  <c r="R463" i="21"/>
  <c r="S463" i="21"/>
  <c r="T463" i="21"/>
  <c r="U463" i="21"/>
  <c r="V463" i="21"/>
  <c r="P464" i="21"/>
  <c r="Q464" i="21"/>
  <c r="R464" i="21"/>
  <c r="S464" i="21"/>
  <c r="T464" i="21"/>
  <c r="U464" i="21"/>
  <c r="V464" i="21"/>
  <c r="P465" i="21"/>
  <c r="Q465" i="21"/>
  <c r="R465" i="21"/>
  <c r="S465" i="21"/>
  <c r="T465" i="21"/>
  <c r="U465" i="21"/>
  <c r="V465" i="21"/>
  <c r="P466" i="21"/>
  <c r="Q466" i="21"/>
  <c r="R466" i="21"/>
  <c r="S466" i="21"/>
  <c r="T466" i="21"/>
  <c r="U466" i="21"/>
  <c r="V466" i="21"/>
  <c r="P467" i="21"/>
  <c r="Q467" i="21"/>
  <c r="R467" i="21"/>
  <c r="S467" i="21"/>
  <c r="T467" i="21"/>
  <c r="U467" i="21"/>
  <c r="V467" i="21"/>
  <c r="P468" i="21"/>
  <c r="Q468" i="21"/>
  <c r="R468" i="21"/>
  <c r="S468" i="21"/>
  <c r="T468" i="21"/>
  <c r="U468" i="21"/>
  <c r="V468" i="21"/>
  <c r="P469" i="21"/>
  <c r="Q469" i="21"/>
  <c r="R469" i="21"/>
  <c r="S469" i="21"/>
  <c r="T469" i="21"/>
  <c r="U469" i="21"/>
  <c r="V469" i="21"/>
  <c r="P470" i="21"/>
  <c r="Q470" i="21"/>
  <c r="R470" i="21"/>
  <c r="S470" i="21"/>
  <c r="T470" i="21"/>
  <c r="U470" i="21"/>
  <c r="V470" i="21"/>
  <c r="P471" i="21"/>
  <c r="Q471" i="21"/>
  <c r="R471" i="21"/>
  <c r="S471" i="21"/>
  <c r="T471" i="21"/>
  <c r="U471" i="21"/>
  <c r="V471" i="21"/>
  <c r="P472" i="21"/>
  <c r="Q472" i="21"/>
  <c r="R472" i="21"/>
  <c r="S472" i="21"/>
  <c r="T472" i="21"/>
  <c r="U472" i="21"/>
  <c r="V472" i="21"/>
  <c r="P473" i="21"/>
  <c r="Q473" i="21"/>
  <c r="R473" i="21"/>
  <c r="S473" i="21"/>
  <c r="T473" i="21"/>
  <c r="U473" i="21"/>
  <c r="V473" i="21"/>
  <c r="P474" i="21"/>
  <c r="Q474" i="21"/>
  <c r="R474" i="21"/>
  <c r="S474" i="21"/>
  <c r="T474" i="21"/>
  <c r="U474" i="21"/>
  <c r="V474" i="21"/>
  <c r="P475" i="21"/>
  <c r="Q475" i="21"/>
  <c r="R475" i="21"/>
  <c r="S475" i="21"/>
  <c r="T475" i="21"/>
  <c r="U475" i="21"/>
  <c r="V475" i="21"/>
  <c r="P476" i="21"/>
  <c r="Q476" i="21"/>
  <c r="R476" i="21"/>
  <c r="S476" i="21"/>
  <c r="T476" i="21"/>
  <c r="U476" i="21"/>
  <c r="V476" i="21"/>
  <c r="P477" i="21"/>
  <c r="Q477" i="21"/>
  <c r="R477" i="21"/>
  <c r="S477" i="21"/>
  <c r="T477" i="21"/>
  <c r="U477" i="21"/>
  <c r="V477" i="21"/>
  <c r="P478" i="21"/>
  <c r="Q478" i="21"/>
  <c r="R478" i="21"/>
  <c r="S478" i="21"/>
  <c r="T478" i="21"/>
  <c r="U478" i="21"/>
  <c r="V478" i="21"/>
  <c r="P479" i="21"/>
  <c r="Q479" i="21"/>
  <c r="R479" i="21"/>
  <c r="S479" i="21"/>
  <c r="T479" i="21"/>
  <c r="U479" i="21"/>
  <c r="V479" i="21"/>
  <c r="P480" i="21"/>
  <c r="Q480" i="21"/>
  <c r="R480" i="21"/>
  <c r="S480" i="21"/>
  <c r="T480" i="21"/>
  <c r="U480" i="21"/>
  <c r="V480" i="21"/>
  <c r="P481" i="21"/>
  <c r="Q481" i="21"/>
  <c r="R481" i="21"/>
  <c r="S481" i="21"/>
  <c r="T481" i="21"/>
  <c r="U481" i="21"/>
  <c r="V481" i="21"/>
  <c r="P482" i="21"/>
  <c r="Q482" i="21"/>
  <c r="R482" i="21"/>
  <c r="S482" i="21"/>
  <c r="T482" i="21"/>
  <c r="U482" i="21"/>
  <c r="V482" i="21"/>
  <c r="P483" i="21"/>
  <c r="Q483" i="21"/>
  <c r="R483" i="21"/>
  <c r="S483" i="21"/>
  <c r="T483" i="21"/>
  <c r="U483" i="21"/>
  <c r="V483" i="21"/>
  <c r="P484" i="21"/>
  <c r="Q484" i="21"/>
  <c r="R484" i="21"/>
  <c r="S484" i="21"/>
  <c r="T484" i="21"/>
  <c r="U484" i="21"/>
  <c r="V484" i="21"/>
  <c r="P485" i="21"/>
  <c r="Q485" i="21"/>
  <c r="R485" i="21"/>
  <c r="S485" i="21"/>
  <c r="T485" i="21"/>
  <c r="U485" i="21"/>
  <c r="V485" i="21"/>
  <c r="P486" i="21"/>
  <c r="Q486" i="21"/>
  <c r="R486" i="21"/>
  <c r="S486" i="21"/>
  <c r="T486" i="21"/>
  <c r="U486" i="21"/>
  <c r="V486" i="21"/>
  <c r="P487" i="21"/>
  <c r="Q487" i="21"/>
  <c r="R487" i="21"/>
  <c r="S487" i="21"/>
  <c r="T487" i="21"/>
  <c r="U487" i="21"/>
  <c r="V487" i="21"/>
  <c r="P488" i="21"/>
  <c r="Q488" i="21"/>
  <c r="R488" i="21"/>
  <c r="S488" i="21"/>
  <c r="T488" i="21"/>
  <c r="U488" i="21"/>
  <c r="V488" i="21"/>
  <c r="P489" i="21"/>
  <c r="Q489" i="21"/>
  <c r="R489" i="21"/>
  <c r="S489" i="21"/>
  <c r="T489" i="21"/>
  <c r="U489" i="21"/>
  <c r="V489" i="21"/>
  <c r="P490" i="21"/>
  <c r="Q490" i="21"/>
  <c r="R490" i="21"/>
  <c r="S490" i="21"/>
  <c r="T490" i="21"/>
  <c r="U490" i="21"/>
  <c r="V490" i="21"/>
  <c r="P491" i="21"/>
  <c r="Q491" i="21"/>
  <c r="R491" i="21"/>
  <c r="S491" i="21"/>
  <c r="T491" i="21"/>
  <c r="U491" i="21"/>
  <c r="V491" i="21"/>
  <c r="P492" i="21"/>
  <c r="Q492" i="21"/>
  <c r="R492" i="21"/>
  <c r="S492" i="21"/>
  <c r="T492" i="21"/>
  <c r="U492" i="21"/>
  <c r="V492" i="21"/>
  <c r="P493" i="21"/>
  <c r="Q493" i="21"/>
  <c r="R493" i="21"/>
  <c r="S493" i="21"/>
  <c r="T493" i="21"/>
  <c r="U493" i="21"/>
  <c r="V493" i="21"/>
  <c r="P494" i="21"/>
  <c r="Q494" i="21"/>
  <c r="R494" i="21"/>
  <c r="S494" i="21"/>
  <c r="T494" i="21"/>
  <c r="U494" i="21"/>
  <c r="V494" i="21"/>
  <c r="P495" i="21"/>
  <c r="Q495" i="21"/>
  <c r="R495" i="21"/>
  <c r="S495" i="21"/>
  <c r="T495" i="21"/>
  <c r="U495" i="21"/>
  <c r="V495" i="21"/>
  <c r="P496" i="21"/>
  <c r="Q496" i="21"/>
  <c r="R496" i="21"/>
  <c r="S496" i="21"/>
  <c r="T496" i="21"/>
  <c r="U496" i="21"/>
  <c r="V496" i="21"/>
  <c r="P497" i="21"/>
  <c r="Q497" i="21"/>
  <c r="R497" i="21"/>
  <c r="S497" i="21"/>
  <c r="T497" i="21"/>
  <c r="U497" i="21"/>
  <c r="V497" i="21"/>
  <c r="P498" i="21"/>
  <c r="Q498" i="21"/>
  <c r="R498" i="21"/>
  <c r="S498" i="21"/>
  <c r="T498" i="21"/>
  <c r="U498" i="21"/>
  <c r="V498" i="21"/>
  <c r="P499" i="21"/>
  <c r="Q499" i="21"/>
  <c r="R499" i="21"/>
  <c r="S499" i="21"/>
  <c r="T499" i="21"/>
  <c r="U499" i="21"/>
  <c r="V499" i="21"/>
  <c r="P500" i="21"/>
  <c r="Q500" i="21"/>
  <c r="R500" i="21"/>
  <c r="S500" i="21"/>
  <c r="T500" i="21"/>
  <c r="U500" i="21"/>
  <c r="V500" i="21"/>
  <c r="P501" i="21"/>
  <c r="Q501" i="21"/>
  <c r="R501" i="21"/>
  <c r="S501" i="21"/>
  <c r="T501" i="21"/>
  <c r="U501" i="21"/>
  <c r="V501" i="21"/>
  <c r="P502" i="21"/>
  <c r="Q502" i="21"/>
  <c r="R502" i="21"/>
  <c r="S502" i="21"/>
  <c r="T502" i="21"/>
  <c r="U502" i="21"/>
  <c r="V502" i="21"/>
  <c r="P503" i="21"/>
  <c r="Q503" i="21"/>
  <c r="R503" i="21"/>
  <c r="S503" i="21"/>
  <c r="T503" i="21"/>
  <c r="U503" i="21"/>
  <c r="V503" i="21"/>
  <c r="P504" i="21"/>
  <c r="Q504" i="21"/>
  <c r="R504" i="21"/>
  <c r="S504" i="21"/>
  <c r="T504" i="21"/>
  <c r="U504" i="21"/>
  <c r="V504" i="21"/>
  <c r="P505" i="21"/>
  <c r="Q505" i="21"/>
  <c r="R505" i="21"/>
  <c r="S505" i="21"/>
  <c r="T505" i="21"/>
  <c r="U505" i="21"/>
  <c r="V505" i="21"/>
  <c r="P506" i="21"/>
  <c r="Q506" i="21"/>
  <c r="R506" i="21"/>
  <c r="S506" i="21"/>
  <c r="T506" i="21"/>
  <c r="U506" i="21"/>
  <c r="V506" i="21"/>
  <c r="P507" i="21"/>
  <c r="Q507" i="21"/>
  <c r="R507" i="21"/>
  <c r="S507" i="21"/>
  <c r="T507" i="21"/>
  <c r="U507" i="21"/>
  <c r="V507" i="21"/>
  <c r="P508" i="21"/>
  <c r="Q508" i="21"/>
  <c r="R508" i="21"/>
  <c r="S508" i="21"/>
  <c r="T508" i="21"/>
  <c r="U508" i="21"/>
  <c r="V508" i="21"/>
  <c r="P509" i="21"/>
  <c r="Q509" i="21"/>
  <c r="R509" i="21"/>
  <c r="S509" i="21"/>
  <c r="T509" i="21"/>
  <c r="U509" i="21"/>
  <c r="V509" i="21"/>
  <c r="P510" i="21"/>
  <c r="Q510" i="21"/>
  <c r="R510" i="21"/>
  <c r="S510" i="21"/>
  <c r="T510" i="21"/>
  <c r="U510" i="21"/>
  <c r="V510" i="21"/>
  <c r="P511" i="21"/>
  <c r="Q511" i="21"/>
  <c r="R511" i="21"/>
  <c r="S511" i="21"/>
  <c r="T511" i="21"/>
  <c r="U511" i="21"/>
  <c r="V511" i="21"/>
  <c r="P512" i="21"/>
  <c r="Q512" i="21"/>
  <c r="R512" i="21"/>
  <c r="S512" i="21"/>
  <c r="T512" i="21"/>
  <c r="U512" i="21"/>
  <c r="V512" i="21"/>
  <c r="P513" i="21"/>
  <c r="Q513" i="21"/>
  <c r="R513" i="21"/>
  <c r="S513" i="21"/>
  <c r="T513" i="21"/>
  <c r="U513" i="21"/>
  <c r="V513" i="21"/>
  <c r="P514" i="21"/>
  <c r="Q514" i="21"/>
  <c r="R514" i="21"/>
  <c r="S514" i="21"/>
  <c r="T514" i="21"/>
  <c r="U514" i="21"/>
  <c r="V514" i="21"/>
  <c r="P515" i="21"/>
  <c r="Q515" i="21"/>
  <c r="R515" i="21"/>
  <c r="S515" i="21"/>
  <c r="T515" i="21"/>
  <c r="U515" i="21"/>
  <c r="V515" i="21"/>
  <c r="P516" i="21"/>
  <c r="Q516" i="21"/>
  <c r="R516" i="21"/>
  <c r="S516" i="21"/>
  <c r="T516" i="21"/>
  <c r="U516" i="21"/>
  <c r="V516" i="21"/>
  <c r="P517" i="21"/>
  <c r="Q517" i="21"/>
  <c r="R517" i="21"/>
  <c r="S517" i="21"/>
  <c r="T517" i="21"/>
  <c r="U517" i="21"/>
  <c r="V517" i="21"/>
  <c r="P518" i="21"/>
  <c r="Q518" i="21"/>
  <c r="R518" i="21"/>
  <c r="S518" i="21"/>
  <c r="T518" i="21"/>
  <c r="U518" i="21"/>
  <c r="V518" i="21"/>
  <c r="P519" i="21"/>
  <c r="Q519" i="21"/>
  <c r="R519" i="21"/>
  <c r="S519" i="21"/>
  <c r="T519" i="21"/>
  <c r="U519" i="21"/>
  <c r="V519" i="21"/>
  <c r="P520" i="21"/>
  <c r="Q520" i="21"/>
  <c r="R520" i="21"/>
  <c r="S520" i="21"/>
  <c r="T520" i="21"/>
  <c r="U520" i="21"/>
  <c r="V520" i="21"/>
  <c r="P521" i="21"/>
  <c r="Q521" i="21"/>
  <c r="R521" i="21"/>
  <c r="S521" i="21"/>
  <c r="T521" i="21"/>
  <c r="U521" i="21"/>
  <c r="V521" i="21"/>
  <c r="P522" i="21"/>
  <c r="Q522" i="21"/>
  <c r="R522" i="21"/>
  <c r="S522" i="21"/>
  <c r="T522" i="21"/>
  <c r="U522" i="21"/>
  <c r="V522" i="21"/>
  <c r="P523" i="21"/>
  <c r="Q523" i="21"/>
  <c r="R523" i="21"/>
  <c r="S523" i="21"/>
  <c r="T523" i="21"/>
  <c r="U523" i="21"/>
  <c r="V523" i="21"/>
  <c r="P524" i="21"/>
  <c r="Q524" i="21"/>
  <c r="R524" i="21"/>
  <c r="S524" i="21"/>
  <c r="T524" i="21"/>
  <c r="U524" i="21"/>
  <c r="V524" i="21"/>
  <c r="P525" i="21"/>
  <c r="Q525" i="21"/>
  <c r="R525" i="21"/>
  <c r="S525" i="21"/>
  <c r="T525" i="21"/>
  <c r="U525" i="21"/>
  <c r="V525" i="21"/>
  <c r="P526" i="21"/>
  <c r="Q526" i="21"/>
  <c r="R526" i="21"/>
  <c r="S526" i="21"/>
  <c r="T526" i="21"/>
  <c r="U526" i="21"/>
  <c r="V526" i="21"/>
  <c r="P527" i="21"/>
  <c r="Q527" i="21"/>
  <c r="R527" i="21"/>
  <c r="S527" i="21"/>
  <c r="T527" i="21"/>
  <c r="U527" i="21"/>
  <c r="V527" i="21"/>
  <c r="P528" i="21"/>
  <c r="Q528" i="21"/>
  <c r="R528" i="21"/>
  <c r="S528" i="21"/>
  <c r="T528" i="21"/>
  <c r="U528" i="21"/>
  <c r="V528" i="21"/>
  <c r="P529" i="21"/>
  <c r="Q529" i="21"/>
  <c r="R529" i="21"/>
  <c r="S529" i="21"/>
  <c r="T529" i="21"/>
  <c r="U529" i="21"/>
  <c r="V529" i="21"/>
  <c r="P530" i="21"/>
  <c r="Q530" i="21"/>
  <c r="R530" i="21"/>
  <c r="S530" i="21"/>
  <c r="T530" i="21"/>
  <c r="U530" i="21"/>
  <c r="V530" i="21"/>
  <c r="P531" i="21"/>
  <c r="Q531" i="21"/>
  <c r="R531" i="21"/>
  <c r="S531" i="21"/>
  <c r="T531" i="21"/>
  <c r="U531" i="21"/>
  <c r="V531" i="21"/>
  <c r="P532" i="21"/>
  <c r="Q532" i="21"/>
  <c r="R532" i="21"/>
  <c r="S532" i="21"/>
  <c r="T532" i="21"/>
  <c r="U532" i="21"/>
  <c r="V532" i="21"/>
  <c r="P533" i="21"/>
  <c r="Q533" i="21"/>
  <c r="R533" i="21"/>
  <c r="S533" i="21"/>
  <c r="T533" i="21"/>
  <c r="U533" i="21"/>
  <c r="V533" i="21"/>
  <c r="P534" i="21"/>
  <c r="Q534" i="21"/>
  <c r="R534" i="21"/>
  <c r="S534" i="21"/>
  <c r="T534" i="21"/>
  <c r="U534" i="21"/>
  <c r="V534" i="21"/>
  <c r="P535" i="21"/>
  <c r="Q535" i="21"/>
  <c r="R535" i="21"/>
  <c r="S535" i="21"/>
  <c r="T535" i="21"/>
  <c r="U535" i="21"/>
  <c r="V535" i="21"/>
  <c r="P536" i="21"/>
  <c r="Q536" i="21"/>
  <c r="R536" i="21"/>
  <c r="S536" i="21"/>
  <c r="T536" i="21"/>
  <c r="U536" i="21"/>
  <c r="V536" i="21"/>
  <c r="P537" i="21"/>
  <c r="Q537" i="21"/>
  <c r="R537" i="21"/>
  <c r="S537" i="21"/>
  <c r="T537" i="21"/>
  <c r="U537" i="21"/>
  <c r="V537" i="21"/>
  <c r="P538" i="21"/>
  <c r="Q538" i="21"/>
  <c r="R538" i="21"/>
  <c r="S538" i="21"/>
  <c r="T538" i="21"/>
  <c r="U538" i="21"/>
  <c r="V538" i="21"/>
  <c r="P539" i="21"/>
  <c r="Q539" i="21"/>
  <c r="R539" i="21"/>
  <c r="S539" i="21"/>
  <c r="T539" i="21"/>
  <c r="U539" i="21"/>
  <c r="V539" i="21"/>
  <c r="P540" i="21"/>
  <c r="Q540" i="21"/>
  <c r="R540" i="21"/>
  <c r="S540" i="21"/>
  <c r="T540" i="21"/>
  <c r="U540" i="21"/>
  <c r="V540" i="21"/>
  <c r="P541" i="21"/>
  <c r="Q541" i="21"/>
  <c r="R541" i="21"/>
  <c r="S541" i="21"/>
  <c r="T541" i="21"/>
  <c r="U541" i="21"/>
  <c r="V541" i="21"/>
  <c r="P542" i="21"/>
  <c r="Q542" i="21"/>
  <c r="R542" i="21"/>
  <c r="S542" i="21"/>
  <c r="T542" i="21"/>
  <c r="U542" i="21"/>
  <c r="V542" i="21"/>
  <c r="P543" i="21"/>
  <c r="Q543" i="21"/>
  <c r="R543" i="21"/>
  <c r="S543" i="21"/>
  <c r="T543" i="21"/>
  <c r="U543" i="21"/>
  <c r="V543" i="21"/>
  <c r="P544" i="21"/>
  <c r="Q544" i="21"/>
  <c r="R544" i="21"/>
  <c r="S544" i="21"/>
  <c r="T544" i="21"/>
  <c r="U544" i="21"/>
  <c r="V544" i="21"/>
  <c r="P545" i="21"/>
  <c r="Q545" i="21"/>
  <c r="R545" i="21"/>
  <c r="S545" i="21"/>
  <c r="T545" i="21"/>
  <c r="U545" i="21"/>
  <c r="V545" i="21"/>
  <c r="P546" i="21"/>
  <c r="Q546" i="21"/>
  <c r="R546" i="21"/>
  <c r="S546" i="21"/>
  <c r="T546" i="21"/>
  <c r="U546" i="21"/>
  <c r="V546" i="21"/>
  <c r="P547" i="21"/>
  <c r="Q547" i="21"/>
  <c r="R547" i="21"/>
  <c r="S547" i="21"/>
  <c r="T547" i="21"/>
  <c r="U547" i="21"/>
  <c r="V547" i="21"/>
  <c r="P548" i="21"/>
  <c r="Q548" i="21"/>
  <c r="R548" i="21"/>
  <c r="S548" i="21"/>
  <c r="T548" i="21"/>
  <c r="U548" i="21"/>
  <c r="V548" i="21"/>
  <c r="P549" i="21"/>
  <c r="Q549" i="21"/>
  <c r="R549" i="21"/>
  <c r="S549" i="21"/>
  <c r="T549" i="21"/>
  <c r="U549" i="21"/>
  <c r="V549" i="21"/>
  <c r="P550" i="21"/>
  <c r="Q550" i="21"/>
  <c r="R550" i="21"/>
  <c r="S550" i="21"/>
  <c r="T550" i="21"/>
  <c r="U550" i="21"/>
  <c r="V550" i="21"/>
  <c r="P551" i="21"/>
  <c r="Q551" i="21"/>
  <c r="R551" i="21"/>
  <c r="S551" i="21"/>
  <c r="T551" i="21"/>
  <c r="U551" i="21"/>
  <c r="V551" i="21"/>
  <c r="P552" i="21"/>
  <c r="Q552" i="21"/>
  <c r="R552" i="21"/>
  <c r="S552" i="21"/>
  <c r="T552" i="21"/>
  <c r="U552" i="21"/>
  <c r="V552" i="21"/>
  <c r="P553" i="21"/>
  <c r="Q553" i="21"/>
  <c r="R553" i="21"/>
  <c r="S553" i="21"/>
  <c r="T553" i="21"/>
  <c r="U553" i="21"/>
  <c r="V553" i="21"/>
  <c r="P554" i="21"/>
  <c r="Q554" i="21"/>
  <c r="R554" i="21"/>
  <c r="S554" i="21"/>
  <c r="T554" i="21"/>
  <c r="U554" i="21"/>
  <c r="V554" i="21"/>
  <c r="P555" i="21"/>
  <c r="Q555" i="21"/>
  <c r="R555" i="21"/>
  <c r="S555" i="21"/>
  <c r="T555" i="21"/>
  <c r="U555" i="21"/>
  <c r="V555" i="21"/>
  <c r="P556" i="21"/>
  <c r="Q556" i="21"/>
  <c r="R556" i="21"/>
  <c r="S556" i="21"/>
  <c r="T556" i="21"/>
  <c r="U556" i="21"/>
  <c r="V556" i="21"/>
  <c r="P557" i="21"/>
  <c r="Q557" i="21"/>
  <c r="R557" i="21"/>
  <c r="S557" i="21"/>
  <c r="T557" i="21"/>
  <c r="U557" i="21"/>
  <c r="V557" i="21"/>
  <c r="P558" i="21"/>
  <c r="Q558" i="21"/>
  <c r="R558" i="21"/>
  <c r="S558" i="21"/>
  <c r="T558" i="21"/>
  <c r="U558" i="21"/>
  <c r="V558" i="21"/>
  <c r="P559" i="21"/>
  <c r="Q559" i="21"/>
  <c r="R559" i="21"/>
  <c r="S559" i="21"/>
  <c r="T559" i="21"/>
  <c r="U559" i="21"/>
  <c r="V559" i="21"/>
  <c r="P560" i="21"/>
  <c r="Q560" i="21"/>
  <c r="R560" i="21"/>
  <c r="S560" i="21"/>
  <c r="T560" i="21"/>
  <c r="U560" i="21"/>
  <c r="V560" i="21"/>
  <c r="P561" i="21"/>
  <c r="Q561" i="21"/>
  <c r="R561" i="21"/>
  <c r="S561" i="21"/>
  <c r="T561" i="21"/>
  <c r="U561" i="21"/>
  <c r="V561" i="21"/>
  <c r="P562" i="21"/>
  <c r="Q562" i="21"/>
  <c r="R562" i="21"/>
  <c r="S562" i="21"/>
  <c r="T562" i="21"/>
  <c r="U562" i="21"/>
  <c r="V562" i="21"/>
  <c r="P563" i="21"/>
  <c r="Q563" i="21"/>
  <c r="R563" i="21"/>
  <c r="S563" i="21"/>
  <c r="T563" i="21"/>
  <c r="U563" i="21"/>
  <c r="V563" i="21"/>
  <c r="P564" i="21"/>
  <c r="Q564" i="21"/>
  <c r="R564" i="21"/>
  <c r="S564" i="21"/>
  <c r="T564" i="21"/>
  <c r="U564" i="21"/>
  <c r="V564" i="21"/>
  <c r="P565" i="21"/>
  <c r="Q565" i="21"/>
  <c r="R565" i="21"/>
  <c r="S565" i="21"/>
  <c r="T565" i="21"/>
  <c r="U565" i="21"/>
  <c r="V565" i="21"/>
  <c r="P566" i="21"/>
  <c r="Q566" i="21"/>
  <c r="R566" i="21"/>
  <c r="S566" i="21"/>
  <c r="T566" i="21"/>
  <c r="U566" i="21"/>
  <c r="V566" i="21"/>
  <c r="P567" i="21"/>
  <c r="Q567" i="21"/>
  <c r="R567" i="21"/>
  <c r="S567" i="21"/>
  <c r="T567" i="21"/>
  <c r="U567" i="21"/>
  <c r="V567" i="21"/>
  <c r="P568" i="21"/>
  <c r="Q568" i="21"/>
  <c r="R568" i="21"/>
  <c r="S568" i="21"/>
  <c r="T568" i="21"/>
  <c r="U568" i="21"/>
  <c r="V568" i="21"/>
  <c r="P569" i="21"/>
  <c r="Q569" i="21"/>
  <c r="R569" i="21"/>
  <c r="S569" i="21"/>
  <c r="T569" i="21"/>
  <c r="U569" i="21"/>
  <c r="V569" i="21"/>
  <c r="P570" i="21"/>
  <c r="Q570" i="21"/>
  <c r="R570" i="21"/>
  <c r="S570" i="21"/>
  <c r="T570" i="21"/>
  <c r="U570" i="21"/>
  <c r="V570" i="21"/>
  <c r="P571" i="21"/>
  <c r="Q571" i="21"/>
  <c r="R571" i="21"/>
  <c r="S571" i="21"/>
  <c r="T571" i="21"/>
  <c r="U571" i="21"/>
  <c r="V571" i="21"/>
  <c r="P572" i="21"/>
  <c r="Q572" i="21"/>
  <c r="R572" i="21"/>
  <c r="S572" i="21"/>
  <c r="T572" i="21"/>
  <c r="U572" i="21"/>
  <c r="V572" i="21"/>
  <c r="P573" i="21"/>
  <c r="Q573" i="21"/>
  <c r="R573" i="21"/>
  <c r="S573" i="21"/>
  <c r="T573" i="21"/>
  <c r="U573" i="21"/>
  <c r="V573" i="21"/>
  <c r="P574" i="21"/>
  <c r="Q574" i="21"/>
  <c r="R574" i="21"/>
  <c r="S574" i="21"/>
  <c r="T574" i="21"/>
  <c r="U574" i="21"/>
  <c r="V574" i="21"/>
  <c r="M24" i="18" l="1"/>
  <c r="M46" i="18"/>
  <c r="M47" i="18"/>
  <c r="M49" i="18"/>
  <c r="M50" i="18"/>
  <c r="M51" i="18"/>
  <c r="M52" i="18"/>
  <c r="M53" i="18"/>
  <c r="M54" i="18"/>
  <c r="M55" i="18"/>
  <c r="M59" i="18"/>
  <c r="M60" i="18"/>
  <c r="M61" i="18"/>
  <c r="M8" i="18"/>
  <c r="M9" i="18"/>
  <c r="M11" i="18"/>
  <c r="M12" i="18"/>
  <c r="M13" i="18"/>
  <c r="M14" i="18"/>
  <c r="M16" i="18"/>
  <c r="M17" i="18"/>
  <c r="M18" i="18"/>
  <c r="M19" i="18"/>
  <c r="M20" i="18"/>
  <c r="M22" i="18"/>
  <c r="M26" i="18"/>
  <c r="M27" i="18"/>
  <c r="M40" i="18"/>
  <c r="M41" i="18"/>
  <c r="M42" i="18"/>
  <c r="M43" i="18"/>
  <c r="M62" i="18"/>
  <c r="M65" i="18"/>
  <c r="M66" i="18"/>
  <c r="M67" i="18"/>
  <c r="M71" i="18"/>
  <c r="M75" i="18"/>
  <c r="M76" i="18"/>
  <c r="M78" i="18"/>
  <c r="M79" i="18"/>
  <c r="M80" i="18"/>
  <c r="M81" i="18"/>
  <c r="M82" i="18"/>
  <c r="M83" i="18"/>
  <c r="M84" i="18"/>
  <c r="M85" i="18"/>
  <c r="M86" i="18"/>
  <c r="M87" i="18"/>
  <c r="M88" i="18"/>
  <c r="M89" i="18"/>
  <c r="M90" i="18"/>
  <c r="M91" i="18"/>
  <c r="M92" i="18"/>
  <c r="M93" i="18"/>
  <c r="M94" i="18"/>
  <c r="M95" i="18"/>
  <c r="M96" i="18"/>
  <c r="M97" i="18"/>
  <c r="M98" i="18"/>
  <c r="M99" i="18"/>
  <c r="M100" i="18"/>
  <c r="M101" i="18"/>
  <c r="M102" i="18"/>
  <c r="M103" i="18"/>
  <c r="M104" i="18"/>
  <c r="M105" i="18"/>
  <c r="M106" i="18"/>
  <c r="M107" i="18"/>
  <c r="M108" i="18"/>
  <c r="M109" i="18"/>
  <c r="M110" i="18"/>
  <c r="M111" i="18"/>
  <c r="M112" i="18"/>
  <c r="M113" i="18"/>
  <c r="M114" i="18"/>
  <c r="M115" i="18"/>
  <c r="M116" i="18"/>
  <c r="M117" i="18"/>
  <c r="M118" i="18"/>
  <c r="M119" i="18"/>
  <c r="M120" i="18"/>
  <c r="M121" i="18"/>
  <c r="M122" i="18"/>
  <c r="M123" i="18"/>
  <c r="M124" i="18"/>
  <c r="M125" i="18"/>
  <c r="M126" i="18"/>
  <c r="M127" i="18"/>
  <c r="M128" i="18"/>
  <c r="M129" i="18"/>
  <c r="M130" i="18"/>
  <c r="M131" i="18"/>
  <c r="M132" i="18"/>
  <c r="M133" i="18"/>
  <c r="M142" i="18"/>
  <c r="M143" i="18"/>
  <c r="M144" i="18"/>
  <c r="M145" i="18"/>
  <c r="M147" i="18"/>
  <c r="M149" i="18"/>
  <c r="L10" i="18" l="1"/>
  <c r="M10" i="18" s="1"/>
  <c r="L73" i="18"/>
  <c r="M73" i="18" s="1"/>
  <c r="L65" i="18"/>
  <c r="L18" i="18"/>
  <c r="L8" i="18"/>
  <c r="L71" i="18"/>
  <c r="L66" i="18"/>
  <c r="L63" i="18"/>
  <c r="M63" i="18" s="1"/>
  <c r="L60" i="18"/>
  <c r="L59" i="18"/>
  <c r="L55" i="18"/>
  <c r="L54" i="18"/>
  <c r="L46" i="18"/>
  <c r="L41" i="18"/>
  <c r="L44" i="18"/>
  <c r="M44" i="18" s="1"/>
  <c r="L48" i="18"/>
  <c r="M48" i="18" s="1"/>
  <c r="L61" i="18"/>
  <c r="L37" i="18"/>
  <c r="M37" i="18" s="1"/>
  <c r="L38" i="18"/>
  <c r="M38" i="18" s="1"/>
  <c r="L39" i="18"/>
  <c r="M39" i="18" s="1"/>
  <c r="L32" i="18"/>
  <c r="M32" i="18" s="1"/>
  <c r="K149" i="18"/>
  <c r="M148" i="18"/>
  <c r="M146" i="18"/>
  <c r="K145" i="18"/>
  <c r="K144" i="18"/>
  <c r="M141" i="18"/>
  <c r="K140" i="18"/>
  <c r="M140" i="18" s="1"/>
  <c r="M139" i="18"/>
  <c r="M138" i="18"/>
  <c r="M137" i="18"/>
  <c r="M136" i="18"/>
  <c r="K135" i="18"/>
  <c r="M135" i="18" s="1"/>
  <c r="M134" i="18"/>
  <c r="K117" i="18"/>
  <c r="K116" i="18"/>
  <c r="K113" i="18"/>
  <c r="K112" i="18"/>
  <c r="L36" i="18"/>
  <c r="M36" i="18" s="1"/>
  <c r="L35" i="18"/>
  <c r="M35" i="18" s="1"/>
  <c r="L34" i="18"/>
  <c r="M34" i="18" s="1"/>
  <c r="L31" i="18"/>
  <c r="M31" i="18" s="1"/>
  <c r="L30" i="18"/>
  <c r="M30" i="18" s="1"/>
  <c r="L29" i="18"/>
  <c r="M29" i="18" s="1"/>
  <c r="L28" i="18"/>
  <c r="M28" i="18" s="1"/>
  <c r="L21" i="18"/>
  <c r="M21" i="18" s="1"/>
  <c r="L15" i="18"/>
  <c r="M15" i="18" s="1"/>
  <c r="L6" i="18"/>
  <c r="M6" i="18" s="1"/>
  <c r="K61" i="18"/>
  <c r="L20" i="18"/>
  <c r="L22" i="18"/>
  <c r="L11" i="18"/>
  <c r="K11" i="18"/>
  <c r="L644" i="18"/>
  <c r="K64" i="18" l="1"/>
  <c r="L64" i="18" s="1"/>
  <c r="M64" i="18" s="1"/>
  <c r="K74" i="18"/>
  <c r="K104" i="18"/>
  <c r="K105" i="18"/>
  <c r="K68" i="18"/>
  <c r="L68" i="18" s="1"/>
  <c r="M68" i="18" s="1"/>
  <c r="K65" i="18"/>
  <c r="K71" i="18"/>
  <c r="K54" i="18"/>
  <c r="K58" i="18"/>
  <c r="L58" i="18" s="1"/>
  <c r="M58" i="18" s="1"/>
  <c r="K57" i="18"/>
  <c r="L57" i="18" s="1"/>
  <c r="M57" i="18" s="1"/>
  <c r="K56" i="18"/>
  <c r="L56" i="18" s="1"/>
  <c r="M56" i="18" s="1"/>
  <c r="K55" i="18"/>
  <c r="K59" i="18"/>
  <c r="K45" i="18"/>
  <c r="L45" i="18" s="1"/>
  <c r="M45" i="18" s="1"/>
  <c r="K41" i="18"/>
  <c r="K33" i="18"/>
  <c r="L33" i="18" s="1"/>
  <c r="M33" i="18" s="1"/>
  <c r="K95" i="17"/>
  <c r="K82" i="17"/>
  <c r="K63" i="17"/>
  <c r="K93" i="17"/>
  <c r="K92" i="17"/>
  <c r="K77" i="17"/>
  <c r="K69" i="17"/>
  <c r="K107" i="17"/>
  <c r="K90" i="17"/>
  <c r="K88" i="17"/>
  <c r="K32" i="17"/>
  <c r="K76" i="17"/>
  <c r="K71" i="17"/>
  <c r="K70" i="17"/>
  <c r="K75" i="17"/>
  <c r="K74" i="17"/>
  <c r="K35" i="17"/>
  <c r="K98" i="17"/>
  <c r="K86" i="17"/>
  <c r="K60" i="17"/>
  <c r="K83" i="17"/>
  <c r="K101" i="17"/>
  <c r="K91" i="17"/>
  <c r="K50" i="17"/>
  <c r="L72" i="18" l="1"/>
  <c r="M72" i="18" s="1"/>
  <c r="C70" i="19"/>
  <c r="G70" i="19"/>
  <c r="C71" i="19"/>
  <c r="G71" i="19"/>
  <c r="C72" i="19"/>
  <c r="G72" i="19"/>
  <c r="C73" i="19"/>
  <c r="C199" i="19"/>
  <c r="D199" i="19"/>
  <c r="E199" i="19"/>
  <c r="C200" i="19"/>
  <c r="D200" i="19"/>
  <c r="E200" i="19"/>
  <c r="C201" i="19"/>
  <c r="D201" i="19"/>
  <c r="E201" i="19"/>
  <c r="C202" i="19"/>
  <c r="D202" i="19"/>
  <c r="E202" i="19"/>
  <c r="C203" i="19"/>
  <c r="D203" i="19"/>
  <c r="E203" i="19"/>
  <c r="C204" i="19"/>
  <c r="D204" i="19"/>
  <c r="E204" i="19"/>
  <c r="C205" i="19"/>
  <c r="D205" i="19"/>
  <c r="E205" i="19"/>
  <c r="C206" i="19"/>
  <c r="D206" i="19"/>
  <c r="E206" i="19"/>
  <c r="C207" i="19"/>
  <c r="D207" i="19"/>
  <c r="E207" i="19"/>
  <c r="C208" i="19"/>
  <c r="D208" i="19"/>
  <c r="E208" i="19"/>
  <c r="C209" i="19"/>
  <c r="D209" i="19"/>
  <c r="E209" i="19"/>
  <c r="G209" i="19"/>
  <c r="D224" i="19"/>
  <c r="E224" i="19"/>
  <c r="D225" i="19"/>
  <c r="E225" i="19"/>
  <c r="D226" i="19"/>
  <c r="E226" i="19"/>
  <c r="D227" i="19"/>
  <c r="E227" i="19"/>
  <c r="E341" i="19"/>
  <c r="E342" i="19"/>
  <c r="E343" i="19"/>
  <c r="H402" i="19"/>
  <c r="H403" i="19"/>
  <c r="H404" i="19"/>
  <c r="H405" i="19"/>
  <c r="H406" i="19"/>
  <c r="H407" i="19"/>
  <c r="H408" i="19"/>
  <c r="H409" i="19"/>
  <c r="H410" i="19"/>
  <c r="H411" i="19"/>
  <c r="H412" i="19"/>
  <c r="H413" i="19"/>
  <c r="H414" i="19"/>
  <c r="H415" i="19"/>
  <c r="H416" i="19"/>
  <c r="H417" i="19"/>
  <c r="H418" i="19"/>
  <c r="H419" i="19"/>
  <c r="H420" i="19"/>
  <c r="H421" i="19"/>
  <c r="K103" i="18"/>
  <c r="K102" i="18"/>
  <c r="K101" i="18"/>
  <c r="K100" i="18"/>
  <c r="K99" i="18"/>
  <c r="K98" i="18"/>
  <c r="K97" i="18"/>
  <c r="K96" i="18"/>
  <c r="K95" i="18"/>
  <c r="K94" i="18"/>
  <c r="K93" i="18"/>
  <c r="K83" i="18"/>
  <c r="K82" i="18"/>
  <c r="K81" i="18"/>
  <c r="K80" i="18"/>
  <c r="K66" i="18"/>
  <c r="K60" i="18"/>
  <c r="K46" i="18"/>
  <c r="K25" i="18"/>
  <c r="L25" i="18" s="1"/>
  <c r="M25" i="18" s="1"/>
  <c r="K23" i="18"/>
  <c r="L23" i="18" s="1"/>
  <c r="M23" i="18" s="1"/>
  <c r="K22" i="18"/>
  <c r="K20" i="18"/>
  <c r="K18" i="18"/>
  <c r="K8" i="18"/>
  <c r="K5" i="18"/>
  <c r="L5" i="18" s="1"/>
  <c r="M5" i="18" s="1"/>
  <c r="L70" i="18" l="1"/>
  <c r="M70" i="18" s="1"/>
  <c r="L69" i="18"/>
  <c r="M69" i="18" s="1"/>
  <c r="L77" i="18"/>
  <c r="M77" i="18" s="1"/>
  <c r="K135" i="17"/>
  <c r="K68" i="17" l="1"/>
  <c r="K99" i="17"/>
  <c r="K85" i="17"/>
  <c r="K5" i="17"/>
  <c r="K9" i="17"/>
  <c r="K13" i="17"/>
  <c r="K25" i="17"/>
  <c r="K31" i="17"/>
  <c r="K34" i="17"/>
  <c r="K36" i="17"/>
  <c r="K37" i="17"/>
  <c r="K38" i="17"/>
  <c r="K40" i="17"/>
  <c r="K59" i="17"/>
  <c r="K66" i="17"/>
  <c r="K67" i="17"/>
  <c r="K87" i="17"/>
  <c r="K89" i="17"/>
  <c r="K94" i="17"/>
  <c r="K96" i="17"/>
  <c r="K122" i="17"/>
  <c r="K123" i="17"/>
  <c r="K124" i="17"/>
  <c r="K125" i="17"/>
  <c r="K136" i="17"/>
  <c r="K137" i="17"/>
  <c r="K138" i="17"/>
  <c r="K139" i="17"/>
  <c r="K140" i="17"/>
  <c r="K141" i="17"/>
  <c r="K142" i="17"/>
  <c r="K143" i="17"/>
  <c r="K144" i="17"/>
  <c r="K145" i="17"/>
  <c r="K146" i="17"/>
  <c r="K147" i="17"/>
  <c r="C113" i="13" l="1"/>
  <c r="G112" i="13"/>
  <c r="C112" i="13"/>
  <c r="G111" i="13"/>
  <c r="C111" i="13"/>
  <c r="G110" i="13"/>
  <c r="C110" i="13"/>
  <c r="K31" i="13"/>
  <c r="K30" i="1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B296" authorId="0" shapeId="0" xr:uid="{BCBBA62C-EAB0-7D41-9A8E-DD77AA5394E8}">
      <text>
        <r>
          <rPr>
            <b/>
            <sz val="9"/>
            <color indexed="81"/>
            <rFont val="Tahoma"/>
            <family val="2"/>
          </rPr>
          <t>Author:</t>
        </r>
        <r>
          <rPr>
            <sz val="9"/>
            <color indexed="81"/>
            <rFont val="Tahoma"/>
            <family val="2"/>
          </rPr>
          <t xml:space="preserve">
May include other projects already in the database</t>
        </r>
      </text>
    </comment>
    <comment ref="B297" authorId="0" shapeId="0" xr:uid="{845983DB-BDA0-F445-8BFB-1D341F4612A9}">
      <text>
        <r>
          <rPr>
            <b/>
            <sz val="9"/>
            <color indexed="81"/>
            <rFont val="Tahoma"/>
            <family val="2"/>
          </rPr>
          <t>Author:</t>
        </r>
        <r>
          <rPr>
            <sz val="9"/>
            <color indexed="81"/>
            <rFont val="Tahoma"/>
            <family val="2"/>
          </rPr>
          <t xml:space="preserve">
May include other projects already in the database</t>
        </r>
      </text>
    </comment>
    <comment ref="B300" authorId="0" shapeId="0" xr:uid="{AC2ADD4D-8D10-764E-AF26-4729C3F88E97}">
      <text>
        <r>
          <rPr>
            <b/>
            <sz val="9"/>
            <color indexed="81"/>
            <rFont val="Tahoma"/>
            <family val="2"/>
          </rPr>
          <t>Author:</t>
        </r>
        <r>
          <rPr>
            <sz val="9"/>
            <color indexed="81"/>
            <rFont val="Tahoma"/>
            <family val="2"/>
          </rPr>
          <t xml:space="preserve">
May include other projects already in the database</t>
        </r>
      </text>
    </comment>
    <comment ref="B302" authorId="0" shapeId="0" xr:uid="{2FB647C7-F85D-DD44-A45E-9DAF91C95ECC}">
      <text>
        <r>
          <rPr>
            <b/>
            <sz val="9"/>
            <color indexed="81"/>
            <rFont val="Tahoma"/>
            <family val="2"/>
          </rPr>
          <t>Author:</t>
        </r>
        <r>
          <rPr>
            <sz val="9"/>
            <color indexed="81"/>
            <rFont val="Tahoma"/>
            <family val="2"/>
          </rPr>
          <t xml:space="preserve">
May include other projects already in the database</t>
        </r>
      </text>
    </comment>
    <comment ref="B428" authorId="0" shapeId="0" xr:uid="{D3C93B87-7FD9-1B4E-B3EB-7241AD74F6D4}">
      <text>
        <r>
          <rPr>
            <b/>
            <sz val="9"/>
            <color indexed="81"/>
            <rFont val="Tahoma"/>
            <family val="2"/>
          </rPr>
          <t>Author:</t>
        </r>
        <r>
          <rPr>
            <sz val="9"/>
            <color indexed="81"/>
            <rFont val="Tahoma"/>
            <family val="2"/>
          </rPr>
          <t xml:space="preserve"> There are over 20 different projects with over 100 partners  under HYPOS, see: 
http://www.hypos-eastgermany.de/die-projektvorhaben/hypos-projekte/</t>
        </r>
      </text>
    </comment>
    <comment ref="B570" authorId="0" shapeId="0" xr:uid="{22123EBA-CF2C-EE48-BDB0-30B245EA03F2}">
      <text>
        <r>
          <rPr>
            <b/>
            <sz val="9"/>
            <color indexed="81"/>
            <rFont val="Tahoma"/>
            <family val="2"/>
          </rPr>
          <t>Author:</t>
        </r>
        <r>
          <rPr>
            <sz val="9"/>
            <color indexed="81"/>
            <rFont val="Tahoma"/>
            <family val="2"/>
          </rPr>
          <t xml:space="preserve">
May include other projects already in the database</t>
        </r>
      </text>
    </comment>
    <comment ref="B644" authorId="0" shapeId="0" xr:uid="{E1055339-5BC1-EE44-8E1F-5BCC5BE85B1C}">
      <text>
        <r>
          <rPr>
            <b/>
            <sz val="9"/>
            <color indexed="81"/>
            <rFont val="Tahoma"/>
            <family val="2"/>
          </rPr>
          <t>Author:</t>
        </r>
        <r>
          <rPr>
            <sz val="9"/>
            <color indexed="81"/>
            <rFont val="Tahoma"/>
            <family val="2"/>
          </rPr>
          <t xml:space="preserve">
May include other projects already in the database</t>
        </r>
      </text>
    </comment>
    <comment ref="B706" authorId="0" shapeId="0" xr:uid="{D55A9B01-FC94-7748-BB94-081F3412570F}">
      <text>
        <r>
          <rPr>
            <b/>
            <sz val="9"/>
            <color indexed="81"/>
            <rFont val="Tahoma"/>
            <family val="2"/>
          </rPr>
          <t>Author:</t>
        </r>
        <r>
          <rPr>
            <sz val="9"/>
            <color indexed="81"/>
            <rFont val="Tahoma"/>
            <family val="2"/>
          </rPr>
          <t xml:space="preserve">
May include other projects already in the database</t>
        </r>
      </text>
    </comment>
    <comment ref="B815" authorId="0" shapeId="0" xr:uid="{67CCA0C1-7A4E-F544-93CB-C019CAB585FD}">
      <text>
        <r>
          <rPr>
            <b/>
            <sz val="9"/>
            <color indexed="81"/>
            <rFont val="Tahoma"/>
            <family val="2"/>
          </rPr>
          <t>Author:</t>
        </r>
        <r>
          <rPr>
            <sz val="9"/>
            <color indexed="81"/>
            <rFont val="Tahoma"/>
            <family val="2"/>
          </rPr>
          <t xml:space="preserve">
May include other projects already in the database</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B235" authorId="0" shapeId="0" xr:uid="{47F458A9-1723-9844-A2E2-C1AFACB63BC8}">
      <text>
        <r>
          <rPr>
            <b/>
            <sz val="9"/>
            <color indexed="81"/>
            <rFont val="Tahoma"/>
            <family val="2"/>
          </rPr>
          <t>Author:</t>
        </r>
        <r>
          <rPr>
            <sz val="9"/>
            <color indexed="81"/>
            <rFont val="Tahoma"/>
            <family val="2"/>
          </rPr>
          <t xml:space="preserve">
May include other projects already in the database</t>
        </r>
      </text>
    </comment>
    <comment ref="B236" authorId="0" shapeId="0" xr:uid="{1686AE60-374E-604B-A792-31F180091B53}">
      <text>
        <r>
          <rPr>
            <b/>
            <sz val="9"/>
            <color indexed="81"/>
            <rFont val="Tahoma"/>
            <family val="2"/>
          </rPr>
          <t>Author:</t>
        </r>
        <r>
          <rPr>
            <sz val="9"/>
            <color indexed="81"/>
            <rFont val="Tahoma"/>
            <family val="2"/>
          </rPr>
          <t xml:space="preserve">
May include other projects already in the database</t>
        </r>
      </text>
    </comment>
    <comment ref="B239" authorId="0" shapeId="0" xr:uid="{1E2CADFE-4B1C-354E-A746-4A00B955DC6A}">
      <text>
        <r>
          <rPr>
            <b/>
            <sz val="9"/>
            <color indexed="81"/>
            <rFont val="Tahoma"/>
            <family val="2"/>
          </rPr>
          <t>Author:</t>
        </r>
        <r>
          <rPr>
            <sz val="9"/>
            <color indexed="81"/>
            <rFont val="Tahoma"/>
            <family val="2"/>
          </rPr>
          <t xml:space="preserve">
May include other projects already in the database</t>
        </r>
      </text>
    </comment>
    <comment ref="B241" authorId="0" shapeId="0" xr:uid="{9EC80C05-2C73-9842-A292-1002FE6FE199}">
      <text>
        <r>
          <rPr>
            <b/>
            <sz val="9"/>
            <color indexed="81"/>
            <rFont val="Tahoma"/>
            <family val="2"/>
          </rPr>
          <t>Author:</t>
        </r>
        <r>
          <rPr>
            <sz val="9"/>
            <color indexed="81"/>
            <rFont val="Tahoma"/>
            <family val="2"/>
          </rPr>
          <t xml:space="preserve">
May include other projects already in the database</t>
        </r>
      </text>
    </comment>
    <comment ref="B367" authorId="0" shapeId="0" xr:uid="{D940DD15-A253-074F-9C1E-D1E9EB4F5838}">
      <text>
        <r>
          <rPr>
            <b/>
            <sz val="9"/>
            <color indexed="81"/>
            <rFont val="Tahoma"/>
            <family val="2"/>
          </rPr>
          <t>Author:</t>
        </r>
        <r>
          <rPr>
            <sz val="9"/>
            <color indexed="81"/>
            <rFont val="Tahoma"/>
            <family val="2"/>
          </rPr>
          <t xml:space="preserve"> There are over 20 different projects with over 100 partners  under HYPOS, see: 
http://www.hypos-eastgermany.de/die-projektvorhaben/hypos-projekte/</t>
        </r>
      </text>
    </comment>
    <comment ref="B509" authorId="0" shapeId="0" xr:uid="{7D8EC9BA-2A8F-8848-B052-6F8C44784C9C}">
      <text>
        <r>
          <rPr>
            <b/>
            <sz val="9"/>
            <color indexed="81"/>
            <rFont val="Tahoma"/>
            <family val="2"/>
          </rPr>
          <t>Author:</t>
        </r>
        <r>
          <rPr>
            <sz val="9"/>
            <color indexed="81"/>
            <rFont val="Tahoma"/>
            <family val="2"/>
          </rPr>
          <t xml:space="preserve">
May include other projects already in the database</t>
        </r>
      </text>
    </comment>
    <comment ref="B583" authorId="0" shapeId="0" xr:uid="{9CFCA233-6E75-0640-A722-49CE81F5F499}">
      <text>
        <r>
          <rPr>
            <b/>
            <sz val="9"/>
            <color indexed="81"/>
            <rFont val="Tahoma"/>
            <family val="2"/>
          </rPr>
          <t>Author:</t>
        </r>
        <r>
          <rPr>
            <sz val="9"/>
            <color indexed="81"/>
            <rFont val="Tahoma"/>
            <family val="2"/>
          </rPr>
          <t xml:space="preserve">
May include other projects already in the database</t>
        </r>
      </text>
    </comment>
    <comment ref="B645" authorId="0" shapeId="0" xr:uid="{AA16D29A-711D-0B4A-9693-71A65207F020}">
      <text>
        <r>
          <rPr>
            <b/>
            <sz val="9"/>
            <color indexed="81"/>
            <rFont val="Tahoma"/>
            <family val="2"/>
          </rPr>
          <t>Author:</t>
        </r>
        <r>
          <rPr>
            <sz val="9"/>
            <color indexed="81"/>
            <rFont val="Tahoma"/>
            <family val="2"/>
          </rPr>
          <t xml:space="preserve">
May include other projects already in the database</t>
        </r>
      </text>
    </comment>
    <comment ref="B754" authorId="0" shapeId="0" xr:uid="{82CF0F01-4CB0-BB4D-B655-DFCDA496FC70}">
      <text>
        <r>
          <rPr>
            <b/>
            <sz val="9"/>
            <color indexed="81"/>
            <rFont val="Tahoma"/>
            <family val="2"/>
          </rPr>
          <t>Author:</t>
        </r>
        <r>
          <rPr>
            <sz val="9"/>
            <color indexed="81"/>
            <rFont val="Tahoma"/>
            <family val="2"/>
          </rPr>
          <t xml:space="preserve">
May include other projects already in the database</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B266" authorId="0" shapeId="0" xr:uid="{0526329F-5B79-6B4D-A31E-3A5F469CC33B}">
      <text>
        <r>
          <rPr>
            <b/>
            <sz val="9"/>
            <color indexed="81"/>
            <rFont val="Tahoma"/>
            <family val="2"/>
          </rPr>
          <t>Author:</t>
        </r>
        <r>
          <rPr>
            <sz val="9"/>
            <color indexed="81"/>
            <rFont val="Tahoma"/>
            <family val="2"/>
          </rPr>
          <t xml:space="preserve">
May include other projects already in the database</t>
        </r>
      </text>
    </comment>
    <comment ref="B267" authorId="0" shapeId="0" xr:uid="{01B99505-D22D-B545-80FA-6903A57A516E}">
      <text>
        <r>
          <rPr>
            <b/>
            <sz val="9"/>
            <color indexed="81"/>
            <rFont val="Tahoma"/>
            <family val="2"/>
          </rPr>
          <t>Author:</t>
        </r>
        <r>
          <rPr>
            <sz val="9"/>
            <color indexed="81"/>
            <rFont val="Tahoma"/>
            <family val="2"/>
          </rPr>
          <t xml:space="preserve">
May include other projects already in the database</t>
        </r>
      </text>
    </comment>
    <comment ref="B270" authorId="0" shapeId="0" xr:uid="{2E7BDD5F-9FCE-5E46-8BCE-CE1A9C5F12E0}">
      <text>
        <r>
          <rPr>
            <b/>
            <sz val="9"/>
            <color indexed="81"/>
            <rFont val="Tahoma"/>
            <family val="2"/>
          </rPr>
          <t>Author:</t>
        </r>
        <r>
          <rPr>
            <sz val="9"/>
            <color indexed="81"/>
            <rFont val="Tahoma"/>
            <family val="2"/>
          </rPr>
          <t xml:space="preserve">
May include other projects already in the database</t>
        </r>
      </text>
    </comment>
    <comment ref="B272" authorId="0" shapeId="0" xr:uid="{D39BB0D0-10D0-784D-91CF-AE52C518739D}">
      <text>
        <r>
          <rPr>
            <b/>
            <sz val="9"/>
            <color indexed="81"/>
            <rFont val="Tahoma"/>
            <family val="2"/>
          </rPr>
          <t>Author:</t>
        </r>
        <r>
          <rPr>
            <sz val="9"/>
            <color indexed="81"/>
            <rFont val="Tahoma"/>
            <family val="2"/>
          </rPr>
          <t xml:space="preserve">
May include other projects already in the database</t>
        </r>
      </text>
    </comment>
    <comment ref="B398" authorId="0" shapeId="0" xr:uid="{97E55624-C654-4943-AEF9-05453A50731D}">
      <text>
        <r>
          <rPr>
            <b/>
            <sz val="9"/>
            <color indexed="81"/>
            <rFont val="Tahoma"/>
            <family val="2"/>
          </rPr>
          <t>Author:</t>
        </r>
        <r>
          <rPr>
            <sz val="9"/>
            <color indexed="81"/>
            <rFont val="Tahoma"/>
            <family val="2"/>
          </rPr>
          <t xml:space="preserve"> There are over 20 different projects with over 100 partners  under HYPOS, see: 
http://www.hypos-eastgermany.de/die-projektvorhaben/hypos-projekte/</t>
        </r>
      </text>
    </comment>
    <comment ref="B540" authorId="0" shapeId="0" xr:uid="{0EC84200-2696-D746-A78D-092A998CD7AB}">
      <text>
        <r>
          <rPr>
            <b/>
            <sz val="9"/>
            <color indexed="81"/>
            <rFont val="Tahoma"/>
            <family val="2"/>
          </rPr>
          <t>Author:</t>
        </r>
        <r>
          <rPr>
            <sz val="9"/>
            <color indexed="81"/>
            <rFont val="Tahoma"/>
            <family val="2"/>
          </rPr>
          <t xml:space="preserve">
May include other projects already in the database</t>
        </r>
      </text>
    </comment>
    <comment ref="B614" authorId="0" shapeId="0" xr:uid="{23B8D1B6-177D-6E46-A9B0-87C660EBF8BA}">
      <text>
        <r>
          <rPr>
            <b/>
            <sz val="9"/>
            <color indexed="81"/>
            <rFont val="Tahoma"/>
            <family val="2"/>
          </rPr>
          <t>Author:</t>
        </r>
        <r>
          <rPr>
            <sz val="9"/>
            <color indexed="81"/>
            <rFont val="Tahoma"/>
            <family val="2"/>
          </rPr>
          <t xml:space="preserve">
May include other projects already in the database</t>
        </r>
      </text>
    </comment>
    <comment ref="B676" authorId="0" shapeId="0" xr:uid="{2B33F615-29D9-2D43-9F9D-CE5546E7E751}">
      <text>
        <r>
          <rPr>
            <b/>
            <sz val="9"/>
            <color indexed="81"/>
            <rFont val="Tahoma"/>
            <family val="2"/>
          </rPr>
          <t>Author:</t>
        </r>
        <r>
          <rPr>
            <sz val="9"/>
            <color indexed="81"/>
            <rFont val="Tahoma"/>
            <family val="2"/>
          </rPr>
          <t xml:space="preserve">
May include other projects already in the database</t>
        </r>
      </text>
    </comment>
    <comment ref="B785" authorId="0" shapeId="0" xr:uid="{757D0E6E-E2DB-FE44-A9E4-4769371CBC7F}">
      <text>
        <r>
          <rPr>
            <b/>
            <sz val="9"/>
            <color indexed="81"/>
            <rFont val="Tahoma"/>
            <family val="2"/>
          </rPr>
          <t>Author:</t>
        </r>
        <r>
          <rPr>
            <sz val="9"/>
            <color indexed="81"/>
            <rFont val="Tahoma"/>
            <family val="2"/>
          </rPr>
          <t xml:space="preserve">
May include other projects already in the database</t>
        </r>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F025EAF-A111-9E4E-836D-0FE981DBD7D7}" keepAlive="1" name="Abfrage - co2-capture-by-direct-air-capture-planned-projects-and-in-the-net-zero-emiss (2)" description="Verbindung mit der Abfrage 'co2-capture-by-direct-air-capture-planned-projects-and-in-the-net-zero-emiss (2)' in der Arbeitsmappe." type="5" refreshedVersion="8" background="1" saveData="1">
    <dbPr connection="Provider=Microsoft.Mashup.OleDb.1;Data Source=$Workbook$;Location=&quot;co2-capture-by-direct-air-capture-planned-projects-and-in-the-net-zero-emiss (2)&quot;;Extended Properties=&quot;&quot;" command="SELECT * FROM [co2-capture-by-direct-air-capture-planned-projects-and-in-the-net-zero-emiss (2)]"/>
  </connection>
  <connection id="2" xr16:uid="{A3B1B3BF-0BF2-6344-81FD-DCE490270959}" keepAlive="1" name="Abfrage - co2-capture-by-direct-air-capture-planned-projects-and-in-the-net-zero-emiss (3)" description="Verbindung mit der Abfrage 'co2-capture-by-direct-air-capture-planned-projects-and-in-the-net-zero-emiss (3)' in der Arbeitsmappe." type="5" refreshedVersion="0" background="1">
    <dbPr connection="Provider=Microsoft.Mashup.OleDb.1;Data Source=$Workbook$;Location=&quot;co2-capture-by-direct-air-capture-planned-projects-and-in-the-net-zero-emiss (3)&quot;;Extended Properties=&quot;&quot;" command="SELECT * FROM [co2-capture-by-direct-air-capture-planned-projects-and-in-the-net-zero-emiss (3)]"/>
  </connection>
  <connection id="3" xr16:uid="{4DB4C80D-49DF-3549-BED4-5E418968C822}" keepAlive="1" name="Abfrage - co2-capture-by-direct-air-capture-planned-projects-and-in-the-net-zero-emissions" description="Verbindung mit der Abfrage 'co2-capture-by-direct-air-capture-planned-projects-and-in-the-net-zero-emissions' in der Arbeitsmappe." type="5" refreshedVersion="0" background="1">
    <dbPr connection="Provider=Microsoft.Mashup.OleDb.1;Data Source=$Workbook$;Location=co2-capture-by-direct-air-capture-planned-projects-and-in-the-net-zero-emissions;Extended Properties=&quot;&quot;" command="SELECT * FROM [co2-capture-by-direct-air-capture-planned-projects-and-in-the-net-zero-emissions]"/>
  </connection>
</connections>
</file>

<file path=xl/sharedStrings.xml><?xml version="1.0" encoding="utf-8"?>
<sst xmlns="http://schemas.openxmlformats.org/spreadsheetml/2006/main" count="12668" uniqueCount="2816">
  <si>
    <t>N/A</t>
  </si>
  <si>
    <t>Biochar</t>
  </si>
  <si>
    <t>BECCS</t>
  </si>
  <si>
    <t>DAC</t>
  </si>
  <si>
    <t>Carbon Engineering</t>
  </si>
  <si>
    <t>Anonymous DAC Company</t>
  </si>
  <si>
    <t>Parallel Carbon</t>
  </si>
  <si>
    <t>Soletair</t>
  </si>
  <si>
    <t>Heirloom</t>
  </si>
  <si>
    <t>Carbon Capture</t>
  </si>
  <si>
    <t>Capture6</t>
  </si>
  <si>
    <t>Climeworks</t>
  </si>
  <si>
    <t>Notes</t>
  </si>
  <si>
    <t>Paper: A new data set on the adoption of historical technologies to inform the scale up of nascent technologies</t>
  </si>
  <si>
    <t>Type of CDR Method</t>
  </si>
  <si>
    <t>CDR Company Name</t>
  </si>
  <si>
    <t>Year</t>
  </si>
  <si>
    <t>Amount of CDR (tonnes removed)</t>
  </si>
  <si>
    <t>CarbonCapture1</t>
  </si>
  <si>
    <t>Soletair2</t>
  </si>
  <si>
    <t>Climeworks3</t>
  </si>
  <si>
    <t>Heirloom4</t>
  </si>
  <si>
    <t>Carbon Engineering5</t>
  </si>
  <si>
    <t>100,000,000</t>
  </si>
  <si>
    <t>Parallel Carbon6</t>
  </si>
  <si>
    <t>Capture67</t>
  </si>
  <si>
    <t>European Biochar Industry Consortium (EBIC)8</t>
  </si>
  <si>
    <t>1,000,000</t>
  </si>
  <si>
    <t>10,000,000</t>
  </si>
  <si>
    <t>255,000,000</t>
  </si>
  <si>
    <t>Stockholm Exergi9</t>
  </si>
  <si>
    <t>800,000</t>
  </si>
  <si>
    <t>Drax10</t>
  </si>
  <si>
    <t>12,000,000</t>
  </si>
  <si>
    <t>Project ID</t>
  </si>
  <si>
    <t>Name of the Project</t>
  </si>
  <si>
    <t>Carbon moves from Atmospherre to:</t>
  </si>
  <si>
    <t>Carbon moves to:</t>
  </si>
  <si>
    <t>Gross Removals
(tCO2/year)</t>
  </si>
  <si>
    <t>Life Cycle Emissions
(tCO2/year)</t>
  </si>
  <si>
    <t>Year active</t>
  </si>
  <si>
    <t>Owners</t>
  </si>
  <si>
    <t>Reference</t>
  </si>
  <si>
    <t>Climeworks Direct Air Capture and Mineralization</t>
  </si>
  <si>
    <t>Concentrated CO2</t>
  </si>
  <si>
    <t>Lithosphere</t>
  </si>
  <si>
    <t>https://www.climeworks.com</t>
  </si>
  <si>
    <t>https://www.thirdway.org/memo/mapping-the-progress-and-potential-of-carbon-capture-use-and-storage</t>
  </si>
  <si>
    <t>Cambridge Carbon Capture Ltd Direct Air CO2 Capture and Mineralisation</t>
  </si>
  <si>
    <t>Cambridge Carbon Capture Ltd</t>
  </si>
  <si>
    <t>https://www.cacaca.co.uk/#technology</t>
  </si>
  <si>
    <t>Mission Zero Direct Air Capture Coupled with Utilization by O.C.O. Technology</t>
  </si>
  <si>
    <t>Minerals</t>
  </si>
  <si>
    <t>Aggregates</t>
  </si>
  <si>
    <t>Mission Zero</t>
  </si>
  <si>
    <t>https://oco.co.uk/</t>
  </si>
  <si>
    <t>Carbon Engineering Project Dreamcatcher - Low Carbon Direct Air Capture</t>
  </si>
  <si>
    <t>https://carbonengineering.com/news-updates/uks-first-large-scale-dac-facility/</t>
  </si>
  <si>
    <t>AspiraDAC</t>
  </si>
  <si>
    <t>https://www.aspiradac.com/news</t>
  </si>
  <si>
    <t>Carbon Engineering OXY And Carbon Engineering Direct Air Capture and EOR</t>
  </si>
  <si>
    <t>https://co2re.co/FacilityData</t>
  </si>
  <si>
    <t>Sizewell C, University Of Nottingham, Strata Technology, Atkins, Doosan Babcock Direct Air Capture Powered by Nuclear Power Plant</t>
  </si>
  <si>
    <t>Sizewell C, University of Nottingham, Strata Technology, Atkins, Doosan Babcock</t>
  </si>
  <si>
    <t>https://www.edfenergy.com/energy/nuclear-new-build-projects/sizewell-c/news-views/sizewell-c-and-partners-awarded-direct-air-capture-funding</t>
  </si>
  <si>
    <t>CO2 CirculAIR, OGTC, Heriot-Watt University Research Center For Carbon Solutions SMART-DAC Sustainable Membrane Absorption &amp; Regeneration Technology for Direct Air Capture</t>
  </si>
  <si>
    <t>CO2CirculAir, OGTC, Heriot-Watt University Research Center for Carbon Solutions</t>
  </si>
  <si>
    <t>https://www.hw.ac.uk/news/articles/2021/university-to-deliver-technology-innovation.htm</t>
  </si>
  <si>
    <t>Climeworks Mammoth - Climeworks</t>
  </si>
  <si>
    <t>https://climeworks.com/roadmap/mammoth</t>
  </si>
  <si>
    <t xml:space="preserve">All numbers provided in megatonnes (Mt CO2); </t>
  </si>
  <si>
    <t>DACCS Deployment</t>
  </si>
  <si>
    <t>Estimated Deployment</t>
  </si>
  <si>
    <t>Projection for 2030</t>
  </si>
  <si>
    <t>Upper bound</t>
  </si>
  <si>
    <t>Lower bound</t>
  </si>
  <si>
    <t>In-development projects</t>
  </si>
  <si>
    <t>Gap to NZE</t>
  </si>
  <si>
    <t>Operating capacity</t>
  </si>
  <si>
    <t>Advanced development</t>
  </si>
  <si>
    <t>Early development</t>
  </si>
  <si>
    <t>Paper:  Novel CDR Deployment Data (State of CDR report Excel File: https://docs.google.com/spreadsheets/d/1p88XFojrUKGnXxYVc4c3i4ceQBL94OB7G_O-SYQ47Co/edit#gid=0)</t>
  </si>
  <si>
    <t>Direct air capture expansion projects of selected companies</t>
  </si>
  <si>
    <t>Company</t>
  </si>
  <si>
    <t>Headquarters</t>
  </si>
  <si>
    <t>Switzerland</t>
  </si>
  <si>
    <t>Global Thermostat</t>
  </si>
  <si>
    <t>United States</t>
  </si>
  <si>
    <t>1PointFive/Carbon Engineering</t>
  </si>
  <si>
    <t>United States/Canada</t>
  </si>
  <si>
    <t>CarbonCapture</t>
  </si>
  <si>
    <t>2022 and 2030 values refer respectively to estimated operating capacity and planned operating capacity.</t>
  </si>
  <si>
    <t>Country</t>
  </si>
  <si>
    <t>Sector</t>
  </si>
  <si>
    <t>CO2 storage or use</t>
  </si>
  <si>
    <t>Start-up year</t>
  </si>
  <si>
    <t>CO2 capture capacity (tCO2/year)</t>
  </si>
  <si>
    <t>R&amp;D</t>
  </si>
  <si>
    <t>Not known</t>
  </si>
  <si>
    <t>Germany</t>
  </si>
  <si>
    <t>Customer R&amp;D</t>
  </si>
  <si>
    <t>Use</t>
  </si>
  <si>
    <t>Canada</t>
  </si>
  <si>
    <t>Power-to-X</t>
  </si>
  <si>
    <t>Greenhouse fertilisation</t>
  </si>
  <si>
    <t>Iceland</t>
  </si>
  <si>
    <t>CO2 removal</t>
  </si>
  <si>
    <t>Storage</t>
  </si>
  <si>
    <t>Beverage carbonation</t>
  </si>
  <si>
    <t>Italy</t>
  </si>
  <si>
    <t>Netherlands</t>
  </si>
  <si>
    <t>(up to)</t>
  </si>
  <si>
    <t>Operating</t>
  </si>
  <si>
    <t>Dedicated storage</t>
  </si>
  <si>
    <t>CO2-EOR</t>
  </si>
  <si>
    <t>Unspecified storage type</t>
  </si>
  <si>
    <t>Planned for 2030</t>
  </si>
  <si>
    <t>Operating and planned CO2 storage facilities by storage type as of 2023</t>
  </si>
  <si>
    <t xml:space="preserve">Name </t>
  </si>
  <si>
    <t xml:space="preserve">Tons Delivered </t>
  </si>
  <si>
    <t>Tons Sold</t>
  </si>
  <si>
    <t>Method</t>
  </si>
  <si>
    <t xml:space="preserve">1PointFive </t>
  </si>
  <si>
    <t>Arbon</t>
  </si>
  <si>
    <t>Airhive</t>
  </si>
  <si>
    <t>Holocene</t>
  </si>
  <si>
    <t xml:space="preserve">Spiritus </t>
  </si>
  <si>
    <t>Carbon Atlantis</t>
  </si>
  <si>
    <t>Sustaera</t>
  </si>
  <si>
    <t>Noya</t>
  </si>
  <si>
    <t>Heriloom</t>
  </si>
  <si>
    <t>TerraFixing</t>
  </si>
  <si>
    <t>Octavia Carbon</t>
  </si>
  <si>
    <t>RepAir</t>
  </si>
  <si>
    <t>Verdox</t>
  </si>
  <si>
    <t>Carbon Infinity</t>
  </si>
  <si>
    <t>Carbon Collect</t>
  </si>
  <si>
    <t>Carbyon</t>
  </si>
  <si>
    <t>e-quester</t>
  </si>
  <si>
    <t>Carbon Cantonne</t>
  </si>
  <si>
    <t>Skynano</t>
  </si>
  <si>
    <t>zs2 Technologies</t>
  </si>
  <si>
    <t>Soletair Power</t>
  </si>
  <si>
    <t>Calcite-Orgen</t>
  </si>
  <si>
    <t>Carbon To Stone</t>
  </si>
  <si>
    <t>Heimdal</t>
  </si>
  <si>
    <t>Cedar Carbon</t>
  </si>
  <si>
    <t>Suppliers</t>
  </si>
  <si>
    <t>(Gallucci, 2021)</t>
  </si>
  <si>
    <t>Mid-2020s</t>
  </si>
  <si>
    <t>Plant type/status</t>
  </si>
  <si>
    <t>Location</t>
  </si>
  <si>
    <t>CO2 removal capacity (metric tons/yr)</t>
  </si>
  <si>
    <t>Sorbent type</t>
  </si>
  <si>
    <t>Thermal energy source</t>
  </si>
  <si>
    <t>Market application</t>
  </si>
  <si>
    <t>Date of operation</t>
  </si>
  <si>
    <t>14 Pilot &amp; Commercial Plants/Operational</t>
  </si>
  <si>
    <t>Across Europe</t>
  </si>
  <si>
    <t>Net: 2,000</t>
  </si>
  <si>
    <t>Solid</t>
  </si>
  <si>
    <t>Geothermal, Waste heat etc.</t>
  </si>
  <si>
    <t>Renewable fuels, food, beverages, and agriculture</t>
  </si>
  <si>
    <t>2015-2020</t>
  </si>
  <si>
    <t>Pilot plant/Operational</t>
  </si>
  <si>
    <t>Kanton Zurich (Switzerland)</t>
  </si>
  <si>
    <t>Waste Incineration (Climeworks, 2022)</t>
  </si>
  <si>
    <t>Greenhouse</t>
  </si>
  <si>
    <t>1 Commercial plant/Operational</t>
  </si>
  <si>
    <t>Hellisheidi (Iceland)</t>
  </si>
  <si>
    <t>4,000</t>
  </si>
  <si>
    <t>Geothermal</t>
  </si>
  <si>
    <t>CDR services - Microsoft, Shopify, Audi &amp; Storage by mineralization</t>
  </si>
  <si>
    <t>2021 (Climeworks Begins Operations Of Orca, The World's Largest Direct Air Capture and CO2 Storage Plant, 2022)</t>
  </si>
  <si>
    <t>Squamish, British Columbia (Canada)</t>
  </si>
  <si>
    <t>Liquid (Wikipedia, 2021)</t>
  </si>
  <si>
    <t>Natural Gas (Baker, 2015)</t>
  </si>
  <si>
    <t>Carbon neutral Fuel</t>
  </si>
  <si>
    <t>Innovation center/ Under construction</t>
  </si>
  <si>
    <t>1,500</t>
  </si>
  <si>
    <t>CO2 capture and storage for shopify and virgin</t>
  </si>
  <si>
    <t>2022 (The Story Behind Carbon Engineering, 2022)</t>
  </si>
  <si>
    <t>Commercial plant/ Under construction</t>
  </si>
  <si>
    <t>Permian basin, Texas (USA)</t>
  </si>
  <si>
    <t>Enhanced oil recovery and Carbon sequestration</t>
  </si>
  <si>
    <t>Pilot plant (DAC + Flue)/ Nonoperating</t>
  </si>
  <si>
    <t>Menlo Park, California (USA)</t>
  </si>
  <si>
    <t>10,000</t>
  </si>
  <si>
    <t>Direct CO2 capture from air</t>
  </si>
  <si>
    <t>Residual heat from Industry (Affordable</t>
  </si>
  <si>
    <t>Not for Commercial use</t>
  </si>
  <si>
    <t>(The GT Solution, 2022)</t>
  </si>
  <si>
    <t>Pilot plant/Nonoperating</t>
  </si>
  <si>
    <t>Huntsville, Alabama (USA)</t>
  </si>
  <si>
    <t>carbon capture with a soda on the side, 2018)</t>
  </si>
  <si>
    <t>Pilot plant/planning</t>
  </si>
  <si>
    <t>Magallanes (Chile) (Global Thermostat, 2021)</t>
  </si>
  <si>
    <t>Wind power</t>
  </si>
  <si>
    <t>Synthetic Gasoline</t>
  </si>
  <si>
    <t>2022 (Thompson, 2021)</t>
  </si>
  <si>
    <t>2 Commercial plants / Under construction</t>
  </si>
  <si>
    <t>Sapulpa, Oklahoma (USA)</t>
  </si>
  <si>
    <t>2,000 / Plant</t>
  </si>
  <si>
    <t>Natural Gas (Point of View, 2020)</t>
  </si>
  <si>
    <t>CO2 based fuel, CO2 as industrial gas</t>
  </si>
  <si>
    <t>2021 (The Commercial Case for Direct Air Capture of Carbon Dioxide, 2021)</t>
  </si>
  <si>
    <t>Mechanical Tree</t>
  </si>
  <si>
    <t>Prototype/Under construction Commercial Farms/Planning</t>
  </si>
  <si>
    <t>Arizona (USA) Global</t>
  </si>
  <si>
    <t>30 tons from a single tree 4 million/Farm</t>
  </si>
  <si>
    <t>Moisture driven CO2 sorbents (Shi et al., 2020b)</t>
  </si>
  <si>
    <t>None, Passive DAC</t>
  </si>
  <si>
    <t>Agriculture, CO2 based fuel, Building materials, Sequestration</t>
  </si>
  <si>
    <t>2022-23 (INEWS, 2021; Arizona State Press, 2020) Second Half of 2020s (MechanicalTree, 2020)</t>
  </si>
  <si>
    <t>Infinitree</t>
  </si>
  <si>
    <t>Pilot Plant/Operating</t>
  </si>
  <si>
    <t>New York (USA)</t>
  </si>
  <si>
    <t>lon exchange sorbent material (Technology, 2017)</t>
  </si>
  <si>
    <t>Humidity Swing mechanism (Technology, 2017)</t>
  </si>
  <si>
    <t>Greenhouse application</t>
  </si>
  <si>
    <t>2014-2018</t>
  </si>
  <si>
    <t>https://www.nature.com/articles/s43247-023-01056-1</t>
  </si>
  <si>
    <t>https://docs.google.com/spreadsheets/d/1p88XFojrUKGnXxYVc4c3i4ceQBL94OB7G_O-SYQ47Co/edit#gid=0</t>
  </si>
  <si>
    <t>StateOfCDR</t>
  </si>
  <si>
    <t>Source: IEA https://www.iea.org/data-and-statistics/charts/co2-capture-by-direct-air-capture-planned-projects-and-in-the-net-zero-emissions-by-2050-scenario-2020-2030</t>
  </si>
  <si>
    <t>https://www.iea.org/data-and-statistics/charts/co2-capture-by-direct-air-capture-planned-projects-and-in-the-net-zero-emissions-by-2050-scenario-2020-2030</t>
  </si>
  <si>
    <t>Operating capacity (tCO2)</t>
  </si>
  <si>
    <t>Advanced development (tCO2)</t>
  </si>
  <si>
    <t>Early development (tCO2)</t>
  </si>
  <si>
    <t>Gap to NZE (tCO2)</t>
  </si>
  <si>
    <t>(MtCO2)</t>
  </si>
  <si>
    <t>Estimated Deployment (tCO2)</t>
  </si>
  <si>
    <t>StateOfCDRDeployment</t>
  </si>
  <si>
    <t>https://www.iea.org/events/direct-air-capture-a-key-technology-for-net-zero#</t>
  </si>
  <si>
    <t>https://www.sciencedirect.com/science/article/pii/S2589004222002607</t>
  </si>
  <si>
    <t>kg/h</t>
  </si>
  <si>
    <t>t/yr</t>
  </si>
  <si>
    <t>/Farm (but dont know how many farms)</t>
  </si>
  <si>
    <t xml:space="preserve">Paper: State of CDR Report (Excel)  </t>
  </si>
  <si>
    <t>Number of patent applications by country</t>
  </si>
  <si>
    <t>Number of patent families by method</t>
  </si>
  <si>
    <t>China</t>
  </si>
  <si>
    <t>USA</t>
  </si>
  <si>
    <t>WIPO</t>
  </si>
  <si>
    <t>Other</t>
  </si>
  <si>
    <t>Afforestation / Reforestation</t>
  </si>
  <si>
    <t>Costal wetland (blue carbon) management</t>
  </si>
  <si>
    <t>Enhanced rock weathering</t>
  </si>
  <si>
    <t>Generic CDR</t>
  </si>
  <si>
    <t>Ocean fertilisation</t>
  </si>
  <si>
    <t>Soil carbon sequestration</t>
  </si>
  <si>
    <t>2019*</t>
  </si>
  <si>
    <t>2020*</t>
  </si>
  <si>
    <t>* numbers for 2019 and 2020 based on truncated data</t>
  </si>
  <si>
    <t>Share of patents by country (in %)</t>
  </si>
  <si>
    <t>Share of patents by method (in %)</t>
  </si>
  <si>
    <t>Patent counts without trucation:</t>
  </si>
  <si>
    <t>DACCS</t>
  </si>
  <si>
    <t>Build capacity</t>
  </si>
  <si>
    <t>Cummulative announced capacity</t>
  </si>
  <si>
    <t>Projection in 2050</t>
  </si>
  <si>
    <t>Paper: State of CDR Report (Excel, Fig 6.4)</t>
  </si>
  <si>
    <t>United Kindom</t>
  </si>
  <si>
    <t>Australia</t>
  </si>
  <si>
    <t>StateOfCDRCapacity</t>
  </si>
  <si>
    <t xml:space="preserve">Ask Niki about that source!! --&gt; another proxi for growth, but too indirect, maybe use in the second step </t>
  </si>
  <si>
    <t xml:space="preserve">Ask Niki about that source --&gt; anticipation demand (see odenwellers paper) --&gt; maybe can be useful for that!! ---&gt; for demand pull </t>
  </si>
  <si>
    <t>The first large-scale DAC plant is now being financed and developed in the</t>
  </si>
  <si>
    <t>United States by 1PointFive (a development company owned by Oxy Low Carbon</t>
  </si>
  <si>
    <t>Ventures). The plant, which will use Carbon Engineering’s DAC technology</t>
  </si>
  <si>
    <t>become operational as early as 2024. A plant of this size would be eligible for the</t>
  </si>
  <si>
    <t>1PointFive</t>
  </si>
  <si>
    <t xml:space="preserve">United States </t>
  </si>
  <si>
    <t>Power-to-X (L-DAC, use Carbon Engneering DAC technology)</t>
  </si>
  <si>
    <t>1000000 </t>
  </si>
  <si>
    <t>DATABASE</t>
  </si>
  <si>
    <t>Ref</t>
  </si>
  <si>
    <t>Project name</t>
  </si>
  <si>
    <t>Date online</t>
  </si>
  <si>
    <t>Decomission date</t>
  </si>
  <si>
    <t>Status</t>
  </si>
  <si>
    <t>Technology</t>
  </si>
  <si>
    <t>Product</t>
  </si>
  <si>
    <t>Announced Size</t>
  </si>
  <si>
    <t>Refs</t>
  </si>
  <si>
    <t>Technology Comments</t>
  </si>
  <si>
    <t>t CO₂ captured/y</t>
  </si>
  <si>
    <t>Column1</t>
  </si>
  <si>
    <t>Column2</t>
  </si>
  <si>
    <t>Column3</t>
  </si>
  <si>
    <t>Column4</t>
  </si>
  <si>
    <t>Column5</t>
  </si>
  <si>
    <t>Column6</t>
  </si>
  <si>
    <t>Column7</t>
  </si>
  <si>
    <t>Column8</t>
  </si>
  <si>
    <t>Column9</t>
  </si>
  <si>
    <t>Column10</t>
  </si>
  <si>
    <t>Column11</t>
  </si>
  <si>
    <t>Column12</t>
  </si>
  <si>
    <t>Column26</t>
  </si>
  <si>
    <t>Column30</t>
  </si>
  <si>
    <t>Column32</t>
  </si>
  <si>
    <t>Operational</t>
  </si>
  <si>
    <t>Unknown</t>
  </si>
  <si>
    <t>[1]</t>
  </si>
  <si>
    <t>Center for Negative Carbon Emissions</t>
  </si>
  <si>
    <t>https://www.noya.co/</t>
  </si>
  <si>
    <t>https://www.heirloomcarbon.com/</t>
  </si>
  <si>
    <t>Origen Carbon Solutions</t>
  </si>
  <si>
    <t>https://origencarbonsolutions.com/8-rivers-calcite-and-origen-carbon-solutions-announce-joint-project-in-the-uk-selection-by-frontier/</t>
  </si>
  <si>
    <t>Repair</t>
  </si>
  <si>
    <t>https://www.repair-carbon.com</t>
  </si>
  <si>
    <t>https://4401.earth/</t>
  </si>
  <si>
    <t>Susaera</t>
  </si>
  <si>
    <t>https://www.sustaera.com/</t>
  </si>
  <si>
    <t>1Pointfive</t>
  </si>
  <si>
    <t>https://www.1pointfive.com/</t>
  </si>
  <si>
    <t>Rolls Royce, Commonwealth Scientific and Industrial Research Organisation (CSIRO) Environmental CO2 Removal</t>
  </si>
  <si>
    <t>Rolls Royce, Commonwealth Scientific and Industrial Research Organisation (CSIRO)</t>
  </si>
  <si>
    <t>https://www.csiro.au/en/work-with-us/ip-commercialisation/marketplace/co2gen</t>
  </si>
  <si>
    <t>Global Thermostat, LLC</t>
  </si>
  <si>
    <t>https://www.globalthermostat.com</t>
  </si>
  <si>
    <t xml:space="preserve">Paper: State of CDR Report (Excel, Fig 3.3)  (Announcements) </t>
  </si>
  <si>
    <t>Paper:  State of CDR Report; Novel CDR Deployment Data (State of CDR report Excel File: https://docs.google.com/spreadsheets/d/1p88XFojrUKGnXxYVc4c3i4ceQBL94OB7G_O-SYQ47Co/edit#gid=0)</t>
  </si>
  <si>
    <t>Projects</t>
  </si>
  <si>
    <t>All numbers in this sheet are provided in metric tonnes (t)</t>
  </si>
  <si>
    <t>No data available for empty cells in the table below.</t>
  </si>
  <si>
    <t>Deployment 2024 [MtCO2]</t>
  </si>
  <si>
    <t>Deployment 2025 [MtCO2]</t>
  </si>
  <si>
    <t>Latitude</t>
  </si>
  <si>
    <t>Capture/Utilization/Storage Rate (tons per year {tpy})</t>
  </si>
  <si>
    <t>City</t>
  </si>
  <si>
    <t>Name</t>
  </si>
  <si>
    <t>One Sentence Description</t>
  </si>
  <si>
    <t>Project Type</t>
  </si>
  <si>
    <t>State/Province</t>
  </si>
  <si>
    <t>URL</t>
  </si>
  <si>
    <t>-123,162501</t>
  </si>
  <si>
    <t>-111,928358</t>
  </si>
  <si>
    <t>-102,078041</t>
  </si>
  <si>
    <t>-74,007155</t>
  </si>
  <si>
    <t>-73,971056</t>
  </si>
  <si>
    <t>-21,939784</t>
  </si>
  <si>
    <t>4,959079</t>
  </si>
  <si>
    <t>8,537135</t>
  </si>
  <si>
    <t>31,997431</t>
  </si>
  <si>
    <t>500,000 to 1,000,000 tpy</t>
  </si>
  <si>
    <t>Permian Basin</t>
  </si>
  <si>
    <t>Carbon Engineering/Oxy Low Carbon Ventures</t>
  </si>
  <si>
    <t>Engineering design has been initiated for the worlds largest direct air capture facility that will use captured CO2 for EOR.</t>
  </si>
  <si>
    <t>Direct Air Capture</t>
  </si>
  <si>
    <t>Texas</t>
  </si>
  <si>
    <t>In Planning</t>
  </si>
  <si>
    <t>https://qz.com/1638096/the-story-behind-the-worlds-first-large-direct-air-capture-plant/</t>
  </si>
  <si>
    <t>33,417905</t>
  </si>
  <si>
    <t>&lt; 100 tpy</t>
  </si>
  <si>
    <t>Tempe</t>
  </si>
  <si>
    <t>The Center for Negative Carbon Emissions is developing a moisture swing direct air capture technology.</t>
  </si>
  <si>
    <t>Arizona</t>
  </si>
  <si>
    <t>Pilot</t>
  </si>
  <si>
    <t>https://cnce.engineering.asu.edu/</t>
  </si>
  <si>
    <t>40,71217</t>
  </si>
  <si>
    <t>New York City</t>
  </si>
  <si>
    <t>Infinitree systems concentrate CO2 from the atmosphere and discharge it to greenhouse environments.</t>
  </si>
  <si>
    <t>New York</t>
  </si>
  <si>
    <t>http://www.infinitreellc.com/</t>
  </si>
  <si>
    <t>40,764619</t>
  </si>
  <si>
    <t>Manhattan</t>
  </si>
  <si>
    <t>Global Thermostat is developing a modular direct air capture technology.</t>
  </si>
  <si>
    <t>http://globalthermostat.com/</t>
  </si>
  <si>
    <t>47,41195</t>
  </si>
  <si>
    <t>999 tpy</t>
  </si>
  <si>
    <t>Zurich</t>
  </si>
  <si>
    <t>Climeworks uses a solid sorbent based direct air capture system to remove  CO2, which is then supplied to greenhouses.</t>
  </si>
  <si>
    <t>Kanton Zurich</t>
  </si>
  <si>
    <t>http://www.climeworks.com/</t>
  </si>
  <si>
    <t>49,688295</t>
  </si>
  <si>
    <t>365 tpy</t>
  </si>
  <si>
    <t>Squamish</t>
  </si>
  <si>
    <t>Carbon Engineering direct air capture technology removes CO2 directly from the atmosphere and converts it into fuels.</t>
  </si>
  <si>
    <t>British Columbia</t>
  </si>
  <si>
    <t>http://carbonengineering.com/</t>
  </si>
  <si>
    <t>52,356457</t>
  </si>
  <si>
    <t>36,135 tpy</t>
  </si>
  <si>
    <t>Amsterdam</t>
  </si>
  <si>
    <t>Skytree</t>
  </si>
  <si>
    <t>Skytree aims to produce more efficient ventilation systems for buildings, which work by filtering CO2 and water from the air, and allow for air recirculation to take place within indoor spaces, which reduces the amount of energy traditional ventilation systems use.</t>
  </si>
  <si>
    <t>North Holland</t>
  </si>
  <si>
    <t>https://www.skytree.eu/</t>
  </si>
  <si>
    <t>64,147187</t>
  </si>
  <si>
    <t>35 tpy</t>
  </si>
  <si>
    <t>Reykjavik</t>
  </si>
  <si>
    <t>Climeworks Iceland</t>
  </si>
  <si>
    <t>This Climeworks direct air capture project captures up to 90 kg of CO2 per day, uses geothermal heat to regenerate the capture media, then dissolves the captured CO2 in water and pumps it into a basalt formation, where the CO2 is safely and permanently sequestrated.</t>
  </si>
  <si>
    <t>Höfuthborgarsvaethi</t>
  </si>
  <si>
    <t>https://www.or.is/carbfix2</t>
  </si>
  <si>
    <t xml:space="preserve">* </t>
  </si>
  <si>
    <t>Israel</t>
  </si>
  <si>
    <t>United Kindom/Oman</t>
  </si>
  <si>
    <t>Country / Location (own research*)</t>
  </si>
  <si>
    <t>Switzerland/Iceland</t>
  </si>
  <si>
    <t>United States (Manlo Park)</t>
  </si>
  <si>
    <t>United States (Huntsville)</t>
  </si>
  <si>
    <t>–</t>
  </si>
  <si>
    <t>United States (Sapulpa)</t>
  </si>
  <si>
    <t>efuels</t>
  </si>
  <si>
    <t>Magallanes (Chile)</t>
  </si>
  <si>
    <t>CO2disposal</t>
  </si>
  <si>
    <t>CO2 capture capacity [ktCO2/y]</t>
  </si>
  <si>
    <t>CO2 removal</t>
  </si>
  <si>
    <t>Paper: Direct Air capture (DAC) deployment: A review of the industrial deployment (https://www.sciencedirect.com/science/article/pii/S0009250923009727)</t>
  </si>
  <si>
    <t>Table 2. DAC facilities deployment (updated per April 2022) using data coming from IEA reports (Direct Air Capture 2022 A key technology for net zero, 2022; IEAGHG, 2021b) and Ozkan et al. (Ozkan et al., 2022).</t>
  </si>
  <si>
    <t>Table 3  (Exceltable):</t>
  </si>
  <si>
    <t/>
  </si>
  <si>
    <t>Project</t>
  </si>
  <si>
    <t>Start</t>
  </si>
  <si>
    <t>Capacity and status</t>
  </si>
  <si>
    <t>2015</t>
  </si>
  <si>
    <t>1 tco2/day (8.5 - ktco2/y)</t>
  </si>
  <si>
    <t>2017</t>
  </si>
  <si>
    <t>1 tco2/day (8.5-9 ktco2/y)</t>
  </si>
  <si>
    <t>Expansion of the initial pilot plant with new modules for pilot demonstration of synthesizing captured CO2 into fuels, up to ~1 barrel/d (159 litres of fuel)</t>
  </si>
  <si>
    <t>Design and engineering phase for 1 Mtcoz/y for commercial plant</t>
  </si>
  <si>
    <t>Currently planning with partner in the USA to start construction in 2022</t>
  </si>
  <si>
    <t>After 2026 (planned)</t>
  </si>
  <si>
    <t>Feasibility study for 100 million litres fuel per year</t>
  </si>
  <si>
    <t>If feasibility is given, construction is supposed to begin in 2023, operation roughly three years later</t>
  </si>
  <si>
    <t>Norway</t>
  </si>
  <si>
    <t>Design phase for DAC plants removing 0.5-1 Mtcoz/y</t>
  </si>
  <si>
    <t>Cooperation with partners in Norway and start of design phase announced end of 2021, no further info yet</t>
  </si>
  <si>
    <t>UK</t>
  </si>
  <si>
    <t>2026 (planned)</t>
  </si>
  <si>
    <t>Preliminary design and engineering phase for DAC plant removing 0.5-1 Mtco2/y</t>
  </si>
  <si>
    <t>2030 (under discussion)</t>
  </si>
  <si>
    <t>Feasibility study for 100 million litres of fuels per year</t>
  </si>
  <si>
    <t>Start of operation planned for the end of the decade</t>
  </si>
  <si>
    <t>US</t>
  </si>
  <si>
    <t>Starting from 2024 (planned) and accomplished by 2035</t>
  </si>
  <si>
    <t>Construction of a fleet of 70 DAC large-scale plants (0.5-1 Mtco2/y)</t>
  </si>
  <si>
    <t>In June 2022, 1PointFive (OXY) and Carbon Engineering announced a DAC deployment plan to enable global role out of plants. Occidental Petroleum Corp. (stock exchange listed as OXY) through its low-carbon ventures unit 1PointFive and Carbon Engineering agreement will lead to the construction of 70 DAC large-scale facilities (1 Mtcoz/y) by 2035. The first plant will capture up to 0.50 Mtcoz/y of CO2 (120 times bigger than Mammoth site).</t>
  </si>
  <si>
    <t xml:space="preserve">Captured CO2 is fed into nearby </t>
  </si>
  <si>
    <t xml:space="preserve">Commercial </t>
  </si>
  <si>
    <t xml:space="preserve">greenhouse .Regeneration at </t>
  </si>
  <si>
    <t xml:space="preserve">Capricorn </t>
  </si>
  <si>
    <t xml:space="preserve">Switzerland </t>
  </si>
  <si>
    <t xml:space="preserve">operation at up to </t>
  </si>
  <si>
    <t xml:space="preserve">around 100°C ,waste heat used </t>
  </si>
  <si>
    <t xml:space="preserve">900tcoz /y </t>
  </si>
  <si>
    <t xml:space="preserve">for regeneration ,modular </t>
  </si>
  <si>
    <t xml:space="preserve">approach </t>
  </si>
  <si>
    <t xml:space="preserve">Proof -of -technology DAC pilot in </t>
  </si>
  <si>
    <t xml:space="preserve">Proof of </t>
  </si>
  <si>
    <t>cooperation with Carbfix .</t>
  </si>
  <si>
    <t xml:space="preserve">Artic Fox </t>
  </si>
  <si>
    <t xml:space="preserve">Iceland </t>
  </si>
  <si>
    <t xml:space="preserve">technology at up </t>
  </si>
  <si>
    <t>Regeneration at 80-100°C ,</t>
  </si>
  <si>
    <t xml:space="preserve">to 50tcoz /y </t>
  </si>
  <si>
    <t xml:space="preserve">geothermal heat used for </t>
  </si>
  <si>
    <t>regeneration .</t>
  </si>
  <si>
    <t xml:space="preserve">Research plant for power -to -gas </t>
  </si>
  <si>
    <t xml:space="preserve">STORE &amp;GO </t>
  </si>
  <si>
    <t xml:space="preserve">Italy </t>
  </si>
  <si>
    <t>2018</t>
  </si>
  <si>
    <t xml:space="preserve">proof of technology ,running for </t>
  </si>
  <si>
    <t xml:space="preserve">to 150tcoz /y </t>
  </si>
  <si>
    <t xml:space="preserve">15months .Project has ended </t>
  </si>
  <si>
    <t xml:space="preserve">Kopernicus P2X </t>
  </si>
  <si>
    <t xml:space="preserve">Germany </t>
  </si>
  <si>
    <t>2019</t>
  </si>
  <si>
    <t xml:space="preserve">Proof of technology at up to 10litres fuel per day </t>
  </si>
  <si>
    <t xml:space="preserve">Single module used for the first step of power -to -liquid research .Regeneration at 80-100°C </t>
  </si>
  <si>
    <t xml:space="preserve">NECOC </t>
  </si>
  <si>
    <t>2020</t>
  </si>
  <si>
    <t xml:space="preserve">technology for DAC to carbon black plant </t>
  </si>
  <si>
    <t xml:space="preserve">Orca </t>
  </si>
  <si>
    <t>2021</t>
  </si>
  <si>
    <t xml:space="preserve">Proof of technology at up to 4ktcoz /y </t>
  </si>
  <si>
    <t>DAC plant in cooperation with Carbfix .Regeneration at 80100°C ,geothermal heat used for regeneratio</t>
  </si>
  <si>
    <t xml:space="preserve">Zenid </t>
  </si>
  <si>
    <t xml:space="preserve">Netherlands </t>
  </si>
  <si>
    <t xml:space="preserve">Preliminary design and engineering for 1000litres of aviation fuel per day </t>
  </si>
  <si>
    <t>Based on 2019feasibility study ,a proof -of -technology plant is planned .Current phase announced in</t>
  </si>
  <si>
    <t xml:space="preserve">DAC facility under construction </t>
  </si>
  <si>
    <t xml:space="preserve">Upgrade and </t>
  </si>
  <si>
    <t xml:space="preserve">(2021).This plant represents a </t>
  </si>
  <si>
    <t xml:space="preserve">Mammoth </t>
  </si>
  <si>
    <t xml:space="preserve">Under construction </t>
  </si>
  <si>
    <t xml:space="preserve">deployment of the technology on 36ktcoz /y </t>
  </si>
  <si>
    <t xml:space="preserve">demonstratable step in our ambitious scale -up plan :multi megaton capacity by 2030and </t>
  </si>
  <si>
    <t>Global Thermostat (adsorption )</t>
  </si>
  <si>
    <t xml:space="preserve">being on track to gigaton </t>
  </si>
  <si>
    <t>capacity by 2050</t>
  </si>
  <si>
    <t xml:space="preserve">Design and </t>
  </si>
  <si>
    <t xml:space="preserve">Part of the Norsk e -Fuel </t>
  </si>
  <si>
    <t xml:space="preserve">engineering phase </t>
  </si>
  <si>
    <t xml:space="preserve">consortium .Construction start is </t>
  </si>
  <si>
    <t xml:space="preserve">Norway </t>
  </si>
  <si>
    <t xml:space="preserve">for 12.5million </t>
  </si>
  <si>
    <t xml:space="preserve">planned for 2023,increase of </t>
  </si>
  <si>
    <t xml:space="preserve">litres aviation fuel </t>
  </si>
  <si>
    <t xml:space="preserve">production by 2026to 25million </t>
  </si>
  <si>
    <t xml:space="preserve">per year plant </t>
  </si>
  <si>
    <t xml:space="preserve">litres </t>
  </si>
  <si>
    <t xml:space="preserve">USA </t>
  </si>
  <si>
    <t>2010-2013</t>
  </si>
  <si>
    <t xml:space="preserve">Proof of the technology </t>
  </si>
  <si>
    <t xml:space="preserve">Menlo Park (California )plant capacity 10ktcoz /y </t>
  </si>
  <si>
    <t xml:space="preserve">Developed by Black &amp;Veach </t>
  </si>
  <si>
    <t xml:space="preserve">with global Thermostat DAC </t>
  </si>
  <si>
    <t>technology ,to be used in Texas ,</t>
  </si>
  <si>
    <t xml:space="preserve">(signed </t>
  </si>
  <si>
    <t xml:space="preserve">Alabama ,and Illinois .No date for </t>
  </si>
  <si>
    <t>agreement )</t>
  </si>
  <si>
    <t xml:space="preserve">for 100ktcoz /y </t>
  </si>
  <si>
    <t xml:space="preserve">start of construction or carbon </t>
  </si>
  <si>
    <t xml:space="preserve">capture .Fossil fuels supply </t>
  </si>
  <si>
    <t>thermal energy .</t>
  </si>
  <si>
    <t xml:space="preserve">Haro Oni </t>
  </si>
  <si>
    <t xml:space="preserve">Chile </t>
  </si>
  <si>
    <t>2022(signed agreement )</t>
  </si>
  <si>
    <t xml:space="preserve">Construction of Power -to -liquid demonstration plants ,capturing up to 2ktcoz /y </t>
  </si>
  <si>
    <t xml:space="preserve">Innovative Fuels (HIF )for planned 230ktco2 /y Power -to Liquid plant ,planned to be operational in </t>
  </si>
  <si>
    <t xml:space="preserve">Technology is meant to work </t>
  </si>
  <si>
    <t>with flue and ambient gas ,</t>
  </si>
  <si>
    <t xml:space="preserve">currently focused on aluminium </t>
  </si>
  <si>
    <t xml:space="preserve">smelter exhaust ,planning for </t>
  </si>
  <si>
    <t>Verdox (electroswing adsorption, ESA)</t>
  </si>
  <si>
    <t xml:space="preserve">industrial scale by 2030.No </t>
  </si>
  <si>
    <t>thermal energy is needed .</t>
  </si>
  <si>
    <t>After 2030</t>
  </si>
  <si>
    <t xml:space="preserve">for flue gas </t>
  </si>
  <si>
    <t xml:space="preserve">Probably ,it is a small -scale </t>
  </si>
  <si>
    <t xml:space="preserve">prototype for the technology </t>
  </si>
  <si>
    <t xml:space="preserve">validation at a scale in a relevant </t>
  </si>
  <si>
    <t>industrial application .</t>
  </si>
  <si>
    <t>Carbon Engineering (liquid absorption)</t>
  </si>
  <si>
    <t>Website: Mapping the Progress and Potential of Carbon Capture, Use, and Storage (Acesses: 3.1.2.23)https://www.thirdway.org/memo/mapping-the-progress-and-potential-of-carbon-capture-use-and-storage</t>
  </si>
  <si>
    <t>https://www.sciencedirect.com/science/article/pii/S0009250923009727</t>
  </si>
  <si>
    <t>[2]</t>
  </si>
  <si>
    <t>[3]</t>
  </si>
  <si>
    <t>[4]</t>
  </si>
  <si>
    <t>[5]</t>
  </si>
  <si>
    <t>[6]</t>
  </si>
  <si>
    <t>[7]</t>
  </si>
  <si>
    <r>
      <rPr>
        <b/>
        <sz val="10"/>
        <color theme="2" tint="-0.499984740745262"/>
        <rFont val="Arial"/>
        <family val="2"/>
      </rPr>
      <t>Number of patent families</t>
    </r>
    <r>
      <rPr>
        <sz val="10"/>
        <color theme="2" tint="-0.499984740745262"/>
        <rFont val="Arial"/>
        <family val="2"/>
      </rPr>
      <t xml:space="preserve"> (total)</t>
    </r>
  </si>
  <si>
    <r>
      <rPr>
        <b/>
        <sz val="10"/>
        <color theme="2" tint="-0.499984740745262"/>
        <rFont val="Arial"/>
        <family val="2"/>
      </rPr>
      <t>Number of patent applications</t>
    </r>
    <r>
      <rPr>
        <sz val="10"/>
        <color theme="2" tint="-0.499984740745262"/>
        <rFont val="Arial"/>
        <family val="2"/>
      </rPr>
      <t xml:space="preserve"> (total)</t>
    </r>
  </si>
  <si>
    <r>
      <t xml:space="preserve">Source: https://www.cdr.fyi, Date: </t>
    </r>
    <r>
      <rPr>
        <b/>
        <sz val="10"/>
        <color theme="2" tint="-0.499984740745262"/>
        <rFont val="Helvetica"/>
        <family val="2"/>
      </rPr>
      <t>21/11/23</t>
    </r>
  </si>
  <si>
    <r>
      <t xml:space="preserve">Source: Paper Current status and pillars of direct air capture technologies =&gt; </t>
    </r>
    <r>
      <rPr>
        <b/>
        <sz val="12"/>
        <color rgb="FFFF0000"/>
        <rFont val="Calibri (Textkörper)"/>
      </rPr>
      <t>since used in Paper Direct Air capture (DAC) deployment: A review of the industrial deployment (https://www.sciencedirect.com/science/article/pii/S0009250923009727), will be excluded!</t>
    </r>
  </si>
  <si>
    <r>
      <t xml:space="preserve">Source: IEA Direct Air Capture, A key technology for net zero </t>
    </r>
    <r>
      <rPr>
        <b/>
        <sz val="12"/>
        <color rgb="FFFF0000"/>
        <rFont val="Calibri (Textkörper)"/>
      </rPr>
      <t>=&gt; since used in Paper Direct Air capture (DAC) deployment: A review of the industrial deployment (https://www.sciencedirect.com/science/article/pii/S0009250923009727), will be excluded!</t>
    </r>
  </si>
  <si>
    <r>
      <t>(L-DAC), will have the capacity to capture up to 1 MtCO</t>
    </r>
    <r>
      <rPr>
        <sz val="7"/>
        <color theme="2" tint="-0.499984740745262"/>
        <rFont val="Helvetica"/>
        <family val="2"/>
      </rPr>
      <t xml:space="preserve">2 </t>
    </r>
    <r>
      <rPr>
        <sz val="11"/>
        <color theme="2" tint="-0.499984740745262"/>
        <rFont val="Helvetica"/>
        <family val="2"/>
      </rPr>
      <t>per year</t>
    </r>
    <r>
      <rPr>
        <sz val="7"/>
        <color theme="2" tint="-0.499984740745262"/>
        <rFont val="Helvetica"/>
        <family val="2"/>
      </rPr>
      <t xml:space="preserve">4 </t>
    </r>
    <r>
      <rPr>
        <sz val="11"/>
        <color theme="2" tint="-0.499984740745262"/>
        <rFont val="Helvetica"/>
        <family val="2"/>
      </rPr>
      <t>and could</t>
    </r>
  </si>
  <si>
    <r>
      <t>45Q tax credit (currently providing USD 35 per tonne of CO</t>
    </r>
    <r>
      <rPr>
        <sz val="7"/>
        <color theme="2" tint="-0.499984740745262"/>
        <rFont val="Helvetica"/>
        <family val="2"/>
      </rPr>
      <t xml:space="preserve">2 </t>
    </r>
    <r>
      <rPr>
        <sz val="11"/>
        <color theme="2" tint="-0.499984740745262"/>
        <rFont val="Helvetica"/>
        <family val="2"/>
      </rPr>
      <t>used in enhanced oil</t>
    </r>
  </si>
  <si>
    <r>
      <t>recovery and USD 50 per tonne for CO</t>
    </r>
    <r>
      <rPr>
        <sz val="7"/>
        <color theme="2" tint="-0.499984740745262"/>
        <rFont val="Helvetica"/>
        <family val="2"/>
      </rPr>
      <t xml:space="preserve">2 </t>
    </r>
    <r>
      <rPr>
        <sz val="11"/>
        <color theme="2" tint="-0.499984740745262"/>
        <rFont val="Helvetica"/>
        <family val="2"/>
      </rPr>
      <t>storage). Moreover, it could also be</t>
    </r>
  </si>
  <si>
    <t>eligible for the California Low Carbon Fuel Standard (LCFS) credit, with these</t>
  </si>
  <si>
    <r>
      <t>credits trading at an average of around USD 200/tCO</t>
    </r>
    <r>
      <rPr>
        <sz val="7"/>
        <color theme="2" tint="-0.499984740745262"/>
        <rFont val="Helvetica"/>
        <family val="2"/>
      </rPr>
      <t xml:space="preserve">2 </t>
    </r>
    <r>
      <rPr>
        <sz val="11"/>
        <color theme="2" tint="-0.499984740745262"/>
        <rFont val="Helvetica"/>
        <family val="2"/>
      </rPr>
      <t>in 2020.</t>
    </r>
  </si>
  <si>
    <t>Direct Air capture (DAC) deployment: A review of the industrial deployment</t>
  </si>
  <si>
    <t>[8]</t>
  </si>
  <si>
    <t>(up to!!)</t>
  </si>
  <si>
    <t>(2 plants of 2 kt/y each)</t>
  </si>
  <si>
    <t>CO2 capture capacity [tCO2/y]</t>
  </si>
  <si>
    <t>CO2 disposal</t>
  </si>
  <si>
    <t>Carbon Engineering (liquid absorption), Dreamcatcher</t>
  </si>
  <si>
    <t>Carbon Engineering (liquid absorption), AtmosFUEL</t>
  </si>
  <si>
    <t>Climeworks (adsorption)</t>
  </si>
  <si>
    <t xml:space="preserve">Climeworks (adsorption), Capricorn </t>
  </si>
  <si>
    <t>1Pointfive (OXY Low Carbon Ventures)</t>
  </si>
  <si>
    <t>Design and Engineering Phase</t>
  </si>
  <si>
    <t xml:space="preserve">Feasibility Study </t>
  </si>
  <si>
    <t xml:space="preserve">Under Construction </t>
  </si>
  <si>
    <t>100 milion litres fuel per year</t>
  </si>
  <si>
    <t>10 ktCO2/y</t>
  </si>
  <si>
    <t>0.001 ktCO2/y</t>
  </si>
  <si>
    <t>0.05 ktCO2/y</t>
  </si>
  <si>
    <t>0.9 ktCO2/y</t>
  </si>
  <si>
    <t>0.6 ktCO2/y</t>
  </si>
  <si>
    <t>0.003 ktCO2/y</t>
  </si>
  <si>
    <t>0.15 ktCO2/y</t>
  </si>
  <si>
    <t>4 ktCO2/y</t>
  </si>
  <si>
    <t>2 plants of 2 kt/y each</t>
  </si>
  <si>
    <t>2.2 kt/y each</t>
  </si>
  <si>
    <t>8.5 - 9 ktCO2/y</t>
  </si>
  <si>
    <t>1 MtCO2/y</t>
  </si>
  <si>
    <t>0.5-1 MtCO2/y</t>
  </si>
  <si>
    <t>Carbon Engineering (liquid absorption), 1PointFive (OXY)</t>
  </si>
  <si>
    <t xml:space="preserve">Climeworks (adsorption), Artic Fox </t>
  </si>
  <si>
    <t xml:space="preserve">Climeworks (adsorption), STORE &amp;GO </t>
  </si>
  <si>
    <t xml:space="preserve">Climeworks (adsorption), Kopernicus P2X </t>
  </si>
  <si>
    <t xml:space="preserve">Climeworks (adsorption), NECOC </t>
  </si>
  <si>
    <t xml:space="preserve">Climeworks (adsorption), Orca </t>
  </si>
  <si>
    <t xml:space="preserve">Climeworks (adsorption), Zenid </t>
  </si>
  <si>
    <t xml:space="preserve">Climeworks (adsorption), Mammoth </t>
  </si>
  <si>
    <t xml:space="preserve">Proof of Technology </t>
  </si>
  <si>
    <t xml:space="preserve">900 tCO2/y </t>
  </si>
  <si>
    <t>50 tCO2/y</t>
  </si>
  <si>
    <t xml:space="preserve">150 tCO2/y </t>
  </si>
  <si>
    <t>1000 liters (aviation)  fuel per day</t>
  </si>
  <si>
    <t xml:space="preserve">36 ktCO2/y </t>
  </si>
  <si>
    <t>12.5 million  liters (aviation)  fuel per year</t>
  </si>
  <si>
    <t>Global Thermostat (adsorption)</t>
  </si>
  <si>
    <t>100 ktCO2/y</t>
  </si>
  <si>
    <t>Global Thermostat (adsorption), Haro Oni</t>
  </si>
  <si>
    <t xml:space="preserve">2 ktCO2/y </t>
  </si>
  <si>
    <t>Demonstration plant by Highly Innovative Fuels (HIF )for planned 230ktco2 /y Power -to Liquid plant ,planned to be operational in 2025 using wind energy</t>
  </si>
  <si>
    <t xml:space="preserve">Verdox (electroswing adsorption, ESA) </t>
  </si>
  <si>
    <t>up to 0.365 ktCO2/y</t>
  </si>
  <si>
    <r>
      <t xml:space="preserve">Website: Mapping the Progress and Potential of Carbon Capture, Use, and Storage (Acesses: 3.1.2.2023, </t>
    </r>
    <r>
      <rPr>
        <b/>
        <sz val="12"/>
        <color theme="2" tint="-0.499984740745262"/>
        <rFont val="Calibri (Textkörper)"/>
      </rPr>
      <t>Map: 2020</t>
    </r>
    <r>
      <rPr>
        <b/>
        <sz val="12"/>
        <color theme="2" tint="-0.499984740745262"/>
        <rFont val="Calibri"/>
        <family val="2"/>
        <scheme val="minor"/>
      </rPr>
      <t xml:space="preserve">)https://www.thirdway.org/memo/mapping-the-progress-and-potential-of-carbon-capture-use-and-storage </t>
    </r>
    <r>
      <rPr>
        <b/>
        <sz val="12"/>
        <color rgb="FFFF0000"/>
        <rFont val="Calibri (Textkörper)"/>
      </rPr>
      <t>=&gt; not included because too old</t>
    </r>
  </si>
  <si>
    <t>5 ktCO2/y</t>
  </si>
  <si>
    <t>1.5 ktCO2/y</t>
  </si>
  <si>
    <t>0.4 ktCO2/y</t>
  </si>
  <si>
    <t xml:space="preserve">estimated opernational capacity </t>
  </si>
  <si>
    <t>1200 ktCO2/y</t>
  </si>
  <si>
    <t>1500 ktCO2/y</t>
  </si>
  <si>
    <t>59000 ktCO2/y</t>
  </si>
  <si>
    <t>5000 ktCO2/y</t>
  </si>
  <si>
    <r>
      <t>Capacity in kt CO</t>
    </r>
    <r>
      <rPr>
        <sz val="14"/>
        <color theme="2" tint="-0.499984740745262"/>
        <rFont val="Inherit"/>
      </rPr>
      <t>2</t>
    </r>
    <r>
      <rPr>
        <sz val="10"/>
        <color theme="2" tint="-0.499984740745262"/>
        <rFont val="Arial"/>
        <family val="2"/>
      </rPr>
      <t>/year</t>
    </r>
  </si>
  <si>
    <r>
      <t>Capacity in t CO</t>
    </r>
    <r>
      <rPr>
        <sz val="14"/>
        <color theme="2" tint="-0.499984740745262"/>
        <rFont val="Inherit"/>
      </rPr>
      <t>2</t>
    </r>
    <r>
      <rPr>
        <sz val="10"/>
        <color theme="2" tint="-0.499984740745262"/>
        <rFont val="Arial"/>
        <family val="2"/>
      </rPr>
      <t>/year removed</t>
    </r>
  </si>
  <si>
    <t>Planned/Announced</t>
  </si>
  <si>
    <t xml:space="preserve">individual company announcements </t>
  </si>
  <si>
    <t>estimated deployment</t>
  </si>
  <si>
    <t>0.006 MtCO2/y</t>
  </si>
  <si>
    <t>0.009 MtCO2/y</t>
  </si>
  <si>
    <t>1.5 MtCO2/y</t>
  </si>
  <si>
    <t>2.7 MtCO2/y</t>
  </si>
  <si>
    <t>build capacity</t>
  </si>
  <si>
    <t>DACCS Capacity</t>
  </si>
  <si>
    <t>Direct Air Capture planned projects and in the net zero emissions by 2050 scenario 2020-2030</t>
  </si>
  <si>
    <t>advanced development</t>
  </si>
  <si>
    <t>18 MtCO2/y</t>
  </si>
  <si>
    <t>25 MtCO2/y</t>
  </si>
  <si>
    <t>47 MtCO2/y</t>
  </si>
  <si>
    <t>early development</t>
  </si>
  <si>
    <t>91 MtCO2/y</t>
  </si>
  <si>
    <t>206 MtCO2/y</t>
  </si>
  <si>
    <t>297 MtCO2/y</t>
  </si>
  <si>
    <t>435 MtCO2/y</t>
  </si>
  <si>
    <t>530 MtCO2/y</t>
  </si>
  <si>
    <t>640 MtCO2/y</t>
  </si>
  <si>
    <t>Construction of 70 DAC large-scale facilities (1 Mtcoz/y) by 2035. The first plant will capture up to 0.50 Mtcoz/y of CO2 (120 times bigger than Mammoth site)</t>
  </si>
  <si>
    <t>Proof of Technology</t>
  </si>
  <si>
    <t>https://www.concawe.eu/wp-content/uploads/E-fuels-article.pdf</t>
  </si>
  <si>
    <t>A look into the role of e-fuels in the transport system in Europe (2030–2050)</t>
  </si>
  <si>
    <t>[9]</t>
  </si>
  <si>
    <t>10 liters fuel per day (3650 liters/y)</t>
  </si>
  <si>
    <t xml:space="preserve">Assumption: to produce 1 litre of e-fule 2.9-3.6 kg CO2 is needed. Which implies that the capacity of CO2 captured from the corresponding projects must be at least the amount of CO2 required for the production of e-fuel </t>
  </si>
  <si>
    <t>Increase of production by 2026 to 25 million liters</t>
  </si>
  <si>
    <t xml:space="preserve">Number </t>
  </si>
  <si>
    <r>
      <t xml:space="preserve">[4], </t>
    </r>
    <r>
      <rPr>
        <sz val="12"/>
        <color rgb="FF0070C0"/>
        <rFont val="Arial"/>
        <family val="2"/>
      </rPr>
      <t>[6]</t>
    </r>
    <r>
      <rPr>
        <sz val="12"/>
        <color theme="5"/>
        <rFont val="Arial"/>
        <family val="2"/>
      </rPr>
      <t xml:space="preserve">, </t>
    </r>
    <r>
      <rPr>
        <sz val="12"/>
        <color rgb="FF7030A0"/>
        <rFont val="Arial"/>
        <family val="2"/>
      </rPr>
      <t>[7]</t>
    </r>
  </si>
  <si>
    <r>
      <t xml:space="preserve">[4], </t>
    </r>
    <r>
      <rPr>
        <sz val="12"/>
        <color theme="7" tint="-0.249977111117893"/>
        <rFont val="Arial"/>
        <family val="2"/>
      </rPr>
      <t>[9]</t>
    </r>
  </si>
  <si>
    <r>
      <rPr>
        <sz val="12"/>
        <color theme="1" tint="4.9989318521683403E-2"/>
        <rFont val="Arial"/>
        <family val="2"/>
      </rPr>
      <t>[1]</t>
    </r>
    <r>
      <rPr>
        <sz val="12"/>
        <color rgb="FF941651"/>
        <rFont val="Arial"/>
        <family val="2"/>
      </rPr>
      <t>, [2]</t>
    </r>
  </si>
  <si>
    <r>
      <rPr>
        <sz val="12"/>
        <color theme="1" tint="4.9989318521683403E-2"/>
        <rFont val="Arial"/>
        <family val="2"/>
      </rPr>
      <t>[1]</t>
    </r>
    <r>
      <rPr>
        <sz val="12"/>
        <color theme="1"/>
        <rFont val="Arial"/>
        <family val="2"/>
      </rPr>
      <t xml:space="preserve">, </t>
    </r>
    <r>
      <rPr>
        <sz val="12"/>
        <color rgb="FF7A81FF"/>
        <rFont val="Arial"/>
        <family val="2"/>
      </rPr>
      <t>[3]</t>
    </r>
  </si>
  <si>
    <t xml:space="preserve">Link </t>
  </si>
  <si>
    <t>Generic Term</t>
  </si>
  <si>
    <t>IEA - International Energy Agency. (2022, 04). Direct Air Capture - A key technology for net zero. Retrieved from https://iea.blob.core.windows.net/assets/78633715-15c0-44e1-81df-41123c556d57/DirectAirCapture_Akeytechnologyfornetzero.pdf</t>
  </si>
  <si>
    <t>Oliver Geden, M. G. (2023, 01). The State of Carbon Dioxide Removal. Retrieved from https://www.stateofcdr.org</t>
  </si>
  <si>
    <t>Marta Yugo, A. S. (2019, 10). A look into the role of e-fuels in the transport system in Europe (2030–2050) (literature review). Retrieved from https://www.concawe.eu/wp-content/uploads/E-fuels-article.pdf</t>
  </si>
  <si>
    <r>
      <t xml:space="preserve">Oliver Geden, M. G. (2023, 01). </t>
    </r>
    <r>
      <rPr>
        <i/>
        <sz val="12"/>
        <color rgb="FF941651"/>
        <rFont val="Arial"/>
        <family val="2"/>
      </rPr>
      <t>The State of Carbon Dioxide Removal.</t>
    </r>
    <r>
      <rPr>
        <sz val="12"/>
        <color rgb="FF941651"/>
        <rFont val="Arial"/>
        <family val="2"/>
      </rPr>
      <t xml:space="preserve"> Retrieved from Novel CDR Deployment Data: https://docs.google.com/spreadsheets/d/1p88XFojrUKGnXxYVc4c3i4ceQBL94OB7G_O-SYQ47Co/edit#gid=0</t>
    </r>
  </si>
  <si>
    <r>
      <t xml:space="preserve">Oliver Geden, M. G. (2023, 01). </t>
    </r>
    <r>
      <rPr>
        <i/>
        <sz val="12"/>
        <color rgb="FF7A81FF"/>
        <rFont val="Arial"/>
        <family val="2"/>
      </rPr>
      <t>The State of Carbon Dioxide Removal.</t>
    </r>
    <r>
      <rPr>
        <sz val="12"/>
        <color rgb="FF7A81FF"/>
        <rFont val="Arial"/>
        <family val="2"/>
      </rPr>
      <t xml:space="preserve"> Retrieved from Copy of StateOfCDR_Figures: https://docs.google.com/spreadsheets/d/1EK0_Yr24qPndqnZcElKZlglkrZPS-4_nLnv1y3e1GwM/edit#gid=0</t>
    </r>
  </si>
  <si>
    <r>
      <t xml:space="preserve">Filippo Bisotti, K. A. (2023, 10). </t>
    </r>
    <r>
      <rPr>
        <i/>
        <sz val="12"/>
        <color theme="5"/>
        <rFont val="Arial"/>
        <family val="2"/>
      </rPr>
      <t>Direct Air capture (DAC) deployment: A review of the industrial deployment.</t>
    </r>
    <r>
      <rPr>
        <sz val="12"/>
        <color theme="5"/>
        <rFont val="Arial"/>
        <family val="2"/>
      </rPr>
      <t xml:space="preserve"> Retrieved from https://www.sciencedirect.com/science/article/pii/S0009250923009727</t>
    </r>
  </si>
  <si>
    <r>
      <t xml:space="preserve">Mihrimah Ozkan, S. P. (2022, 04). </t>
    </r>
    <r>
      <rPr>
        <i/>
        <sz val="12"/>
        <color rgb="FF7030A0"/>
        <rFont val="Arial"/>
        <family val="2"/>
      </rPr>
      <t>Current status and pillars of direct air capture technologies.</t>
    </r>
    <r>
      <rPr>
        <sz val="12"/>
        <color rgb="FF7030A0"/>
        <rFont val="Arial"/>
        <family val="2"/>
      </rPr>
      <t xml:space="preserve"> Retrieved from https://www.sciencedirect.com/science/article/pii/S2589004222002607</t>
    </r>
  </si>
  <si>
    <t>IEA General Database</t>
  </si>
  <si>
    <t>IEA DAC: A key Technology for Net Zero</t>
  </si>
  <si>
    <t>Current status and pillars of direct air capture technologies</t>
  </si>
  <si>
    <t>cummulative announced capacity</t>
  </si>
  <si>
    <t>after 2026 (planned)</t>
  </si>
  <si>
    <t>after 2030</t>
  </si>
  <si>
    <t>PtX</t>
  </si>
  <si>
    <t>Capacity</t>
  </si>
  <si>
    <t>25 million  liters (aviation)  fuel per year</t>
  </si>
  <si>
    <t>Construction of 70 DAC large-scale facilities (1 Mtco2/y) by 2035. The first plant will capture up to 0.50 Mtcoz/y of CO2 (120 times bigger than Mammoth site)</t>
  </si>
  <si>
    <t>Power-to-Liquid</t>
  </si>
  <si>
    <t xml:space="preserve">230 ktCO2/y </t>
  </si>
  <si>
    <t>DEU</t>
  </si>
  <si>
    <t>CAN</t>
  </si>
  <si>
    <t>CHE</t>
  </si>
  <si>
    <t>ISL</t>
  </si>
  <si>
    <t>ITA</t>
  </si>
  <si>
    <t>NLD</t>
  </si>
  <si>
    <t>NOR</t>
  </si>
  <si>
    <t>CHL</t>
  </si>
  <si>
    <t>USA/CAN</t>
  </si>
  <si>
    <t>GBR</t>
  </si>
  <si>
    <t>ISR</t>
  </si>
  <si>
    <t>OMN</t>
  </si>
  <si>
    <t>AUS</t>
  </si>
  <si>
    <t>Dataset on the Adoption of Historical Technologies</t>
  </si>
  <si>
    <t>Nemet, G., Greene, J., Müller-Hansen, F. et al. Dataset on the adoption of historical technologies informs the scale-up of emerging carbon dioxide removal measures. Commun Earth Environ 4, 397 (2023). https://doi.org/10.1038/s43247-023-01056-1</t>
  </si>
  <si>
    <t>https://web.archive.org/web/20221013191148/https://www.carboncapture.com/project-bison</t>
  </si>
  <si>
    <t>[10]</t>
  </si>
  <si>
    <r>
      <t xml:space="preserve">[8], </t>
    </r>
    <r>
      <rPr>
        <sz val="12"/>
        <color rgb="FF00ACFE"/>
        <rFont val="Arial"/>
        <family val="2"/>
      </rPr>
      <t>[10]</t>
    </r>
  </si>
  <si>
    <r>
      <t>[8],</t>
    </r>
    <r>
      <rPr>
        <sz val="12"/>
        <color rgb="FF00ACFE"/>
        <rFont val="Arial"/>
        <family val="2"/>
      </rPr>
      <t xml:space="preserve"> [10]</t>
    </r>
  </si>
  <si>
    <r>
      <t xml:space="preserve">[8], </t>
    </r>
    <r>
      <rPr>
        <sz val="12"/>
        <color rgb="FF00ACFE"/>
        <rFont val="Arial"/>
        <family val="2"/>
      </rPr>
      <t>[11]</t>
    </r>
  </si>
  <si>
    <t>https://climeworks.com/plant-mammoth</t>
  </si>
  <si>
    <t>[11]</t>
  </si>
  <si>
    <r>
      <t xml:space="preserve">[8], </t>
    </r>
    <r>
      <rPr>
        <sz val="12"/>
        <color rgb="FF00ACFE"/>
        <rFont val="Arial"/>
        <family val="2"/>
      </rPr>
      <t>[12]</t>
    </r>
  </si>
  <si>
    <t>https://www.heirloomcarbon.com/#product-intr</t>
  </si>
  <si>
    <t>[12]</t>
  </si>
  <si>
    <t>Carbon Engineering (1PointFive)</t>
  </si>
  <si>
    <r>
      <t>[8],</t>
    </r>
    <r>
      <rPr>
        <sz val="12"/>
        <color rgb="FF00ACFE"/>
        <rFont val="Arial"/>
        <family val="2"/>
      </rPr>
      <t xml:space="preserve"> [13]</t>
    </r>
  </si>
  <si>
    <t>https://www.1pointfive.com/mission</t>
  </si>
  <si>
    <t>[13]</t>
  </si>
  <si>
    <r>
      <t xml:space="preserve">[8], </t>
    </r>
    <r>
      <rPr>
        <sz val="12"/>
        <color rgb="FF00ACFE"/>
        <rFont val="Arial"/>
        <family val="2"/>
      </rPr>
      <t>[14]</t>
    </r>
  </si>
  <si>
    <t>https://www.parallelcarbon.com/tech</t>
  </si>
  <si>
    <t>[14]</t>
  </si>
  <si>
    <t>Unspecified</t>
  </si>
  <si>
    <t>https://web.archive.org/web/20221022202705/https:/capture6.org/faqs/</t>
  </si>
  <si>
    <t>[15]</t>
  </si>
  <si>
    <r>
      <t xml:space="preserve">[8], </t>
    </r>
    <r>
      <rPr>
        <sz val="12"/>
        <color rgb="FF00ACFE"/>
        <rFont val="Arial"/>
        <family val="2"/>
      </rPr>
      <t>[15]</t>
    </r>
  </si>
  <si>
    <r>
      <t xml:space="preserve">IEA - International Energy Agency. (2023, 07). </t>
    </r>
    <r>
      <rPr>
        <i/>
        <sz val="12"/>
        <color rgb="FF205648"/>
        <rFont val="Arial"/>
        <family val="2"/>
      </rPr>
      <t>CO2 capture by direct air capture, planned projects and in the Net Zero Emissions by 2050 Scenario, 2020-2030</t>
    </r>
    <r>
      <rPr>
        <sz val="12"/>
        <color rgb="FF205648"/>
        <rFont val="Arial"/>
        <family val="2"/>
      </rPr>
      <t xml:space="preserve">. Retrieved from </t>
    </r>
    <r>
      <rPr>
        <i/>
        <sz val="12"/>
        <color rgb="FF205648"/>
        <rFont val="Arial"/>
        <family val="2"/>
      </rPr>
      <t xml:space="preserve">https://www.iea.org/data-and-statistics/charts/co2-capture-by-direct-air-capture-planned-projects-and-in-the-net-zero-emissions-by-2050-scenario-2020-2030 </t>
    </r>
  </si>
  <si>
    <t>https://www.soletairpower.fi/keywords/case-studies/</t>
  </si>
  <si>
    <r>
      <t xml:space="preserve">[8], </t>
    </r>
    <r>
      <rPr>
        <sz val="12"/>
        <color rgb="FF00B0F0"/>
        <rFont val="Arial"/>
        <family val="2"/>
      </rPr>
      <t>[16]</t>
    </r>
  </si>
  <si>
    <t>[16]</t>
  </si>
  <si>
    <t>ParallelCarbon</t>
  </si>
  <si>
    <r>
      <t xml:space="preserve">[1], </t>
    </r>
    <r>
      <rPr>
        <b/>
        <sz val="12"/>
        <color rgb="FF00ACFE"/>
        <rFont val="Arial"/>
        <family val="2"/>
      </rPr>
      <t>[11]</t>
    </r>
  </si>
  <si>
    <r>
      <t xml:space="preserve">[1], </t>
    </r>
    <r>
      <rPr>
        <b/>
        <sz val="12"/>
        <color rgb="FF00ACFE"/>
        <rFont val="Arial"/>
        <family val="2"/>
      </rPr>
      <t>[17]</t>
    </r>
  </si>
  <si>
    <t>[17]</t>
  </si>
  <si>
    <t>https://carbonengineering.com/our-story/</t>
  </si>
  <si>
    <t>CarbonEngineering</t>
  </si>
  <si>
    <t>[18]</t>
  </si>
  <si>
    <r>
      <t xml:space="preserve">[1], </t>
    </r>
    <r>
      <rPr>
        <sz val="12"/>
        <color rgb="FF00ACFE"/>
        <rFont val="Arial"/>
        <family val="2"/>
      </rPr>
      <t>[18]</t>
    </r>
  </si>
  <si>
    <r>
      <t xml:space="preserve">[1], </t>
    </r>
    <r>
      <rPr>
        <sz val="12"/>
        <color rgb="FF00ACFE"/>
        <rFont val="Arial"/>
        <family val="2"/>
      </rPr>
      <t>[19]</t>
    </r>
  </si>
  <si>
    <t>[19]</t>
  </si>
  <si>
    <t>CambrigeCarbonCapture</t>
  </si>
  <si>
    <t>https://www.co2loc.com/news/£3m-contract-award</t>
  </si>
  <si>
    <r>
      <t>[1],</t>
    </r>
    <r>
      <rPr>
        <sz val="12"/>
        <color rgb="FF00ACFE"/>
        <rFont val="Arial"/>
        <family val="2"/>
      </rPr>
      <t xml:space="preserve"> [20]</t>
    </r>
  </si>
  <si>
    <t>[20]</t>
  </si>
  <si>
    <t>https://globalfutures.asu.edu/cnce/</t>
  </si>
  <si>
    <r>
      <t xml:space="preserve">[1], </t>
    </r>
    <r>
      <rPr>
        <sz val="12"/>
        <color rgb="FF00ACFE"/>
        <rFont val="Arial"/>
        <family val="2"/>
      </rPr>
      <t>[21]</t>
    </r>
  </si>
  <si>
    <t>[21]</t>
  </si>
  <si>
    <t>https://www.noya.co/how-it-works</t>
  </si>
  <si>
    <r>
      <t xml:space="preserve">[1], </t>
    </r>
    <r>
      <rPr>
        <sz val="12"/>
        <color rgb="FF00ACFE"/>
        <rFont val="Arial"/>
        <family val="2"/>
      </rPr>
      <t>[22]</t>
    </r>
  </si>
  <si>
    <t>[22]</t>
  </si>
  <si>
    <t>https://www.missionzero.tech/news/uk-first-direct-air-capture-plant</t>
  </si>
  <si>
    <r>
      <t xml:space="preserve">[1], </t>
    </r>
    <r>
      <rPr>
        <sz val="12"/>
        <color rgb="FF00ACFE"/>
        <rFont val="Arial"/>
        <family val="2"/>
      </rPr>
      <t>[23]</t>
    </r>
  </si>
  <si>
    <t>[23]</t>
  </si>
  <si>
    <t>https://www.heirloomcarbon.com/news/heirloom-unveils-americas-first-commercial-direct-air-capture-facility</t>
  </si>
  <si>
    <r>
      <t xml:space="preserve">[1], </t>
    </r>
    <r>
      <rPr>
        <sz val="12"/>
        <color rgb="FF00ACFE"/>
        <rFont val="Arial"/>
        <family val="2"/>
      </rPr>
      <t>[24]</t>
    </r>
  </si>
  <si>
    <t>[24]</t>
  </si>
  <si>
    <t>https://www.repair-carbon.com/blog/repair-news</t>
  </si>
  <si>
    <t>[25]</t>
  </si>
  <si>
    <r>
      <t xml:space="preserve">[1], </t>
    </r>
    <r>
      <rPr>
        <sz val="12"/>
        <color rgb="FF00ACFE"/>
        <rFont val="Arial"/>
        <family val="2"/>
      </rPr>
      <t xml:space="preserve"> [25]</t>
    </r>
  </si>
  <si>
    <t>CarbonEngineering (Dreamcatcher)</t>
  </si>
  <si>
    <t>https://assets.publishing.service.gov.uk/media/62a054bf8fa8f5038ccc1a7b/pale-blue-dot-project-dreamcatcher.pdf</t>
  </si>
  <si>
    <t>[26]</t>
  </si>
  <si>
    <r>
      <t xml:space="preserve">[1], </t>
    </r>
    <r>
      <rPr>
        <sz val="12"/>
        <color rgb="FF00ACFE"/>
        <rFont val="Arial"/>
        <family val="2"/>
      </rPr>
      <t>[26]</t>
    </r>
  </si>
  <si>
    <r>
      <t xml:space="preserve">[1], </t>
    </r>
    <r>
      <rPr>
        <sz val="12"/>
        <color rgb="FF00ACFE"/>
        <rFont val="Arial"/>
        <family val="2"/>
      </rPr>
      <t>[27]</t>
    </r>
  </si>
  <si>
    <t>[27]</t>
  </si>
  <si>
    <t>https://4401.earth/news/</t>
  </si>
  <si>
    <t>https://www.sustaera.com/about</t>
  </si>
  <si>
    <t>[28]</t>
  </si>
  <si>
    <r>
      <t xml:space="preserve">[1], </t>
    </r>
    <r>
      <rPr>
        <sz val="12"/>
        <color rgb="FF00ACFE"/>
        <rFont val="Arial"/>
        <family val="2"/>
      </rPr>
      <t>[28]</t>
    </r>
  </si>
  <si>
    <r>
      <t xml:space="preserve">[1], </t>
    </r>
    <r>
      <rPr>
        <sz val="12"/>
        <color rgb="FF00ACFE"/>
        <rFont val="Arial"/>
        <family val="2"/>
      </rPr>
      <t>[13]</t>
    </r>
  </si>
  <si>
    <r>
      <t xml:space="preserve">[6], </t>
    </r>
    <r>
      <rPr>
        <sz val="12"/>
        <color rgb="FF00ACFE"/>
        <rFont val="Arial"/>
        <family val="2"/>
      </rPr>
      <t>[13]</t>
    </r>
  </si>
  <si>
    <t>CarbonEngineering (OXY, EOR)</t>
  </si>
  <si>
    <t>[29]</t>
  </si>
  <si>
    <r>
      <t xml:space="preserve">[1], </t>
    </r>
    <r>
      <rPr>
        <b/>
        <sz val="12"/>
        <color rgb="FF00ACFE"/>
        <rFont val="Arial"/>
        <family val="2"/>
      </rPr>
      <t>[29]</t>
    </r>
  </si>
  <si>
    <t>https://www.sizewellc.com/news-views/sizewell-c-and-partners-awarded-dac-funding/</t>
  </si>
  <si>
    <t>Sizewell</t>
  </si>
  <si>
    <t>[30]</t>
  </si>
  <si>
    <r>
      <t xml:space="preserve">[1], </t>
    </r>
    <r>
      <rPr>
        <b/>
        <sz val="12"/>
        <color rgb="FF00ACFE"/>
        <rFont val="Arial"/>
        <family val="2"/>
      </rPr>
      <t>[30]</t>
    </r>
  </si>
  <si>
    <r>
      <t xml:space="preserve">[1], </t>
    </r>
    <r>
      <rPr>
        <b/>
        <sz val="12"/>
        <color rgb="FF00ACFE"/>
        <rFont val="Arial"/>
        <family val="2"/>
      </rPr>
      <t>[31]</t>
    </r>
  </si>
  <si>
    <t>[31]</t>
  </si>
  <si>
    <t>CO2 CirculAIR</t>
  </si>
  <si>
    <r>
      <t>[1],</t>
    </r>
    <r>
      <rPr>
        <b/>
        <sz val="12"/>
        <color rgb="FF00ACFE"/>
        <rFont val="Arial"/>
        <family val="2"/>
      </rPr>
      <t xml:space="preserve"> [32]</t>
    </r>
  </si>
  <si>
    <t>[32]</t>
  </si>
  <si>
    <t>CSIRO</t>
  </si>
  <si>
    <t>[33]</t>
  </si>
  <si>
    <t>GlobalThermostat</t>
  </si>
  <si>
    <t>https://www.globalthermostat.com/news-and-updates/m-series-design</t>
  </si>
  <si>
    <r>
      <t xml:space="preserve">[1], </t>
    </r>
    <r>
      <rPr>
        <b/>
        <sz val="12"/>
        <color rgb="FF00ACFE"/>
        <rFont val="Arial"/>
        <family val="2"/>
      </rPr>
      <t>[33]</t>
    </r>
  </si>
  <si>
    <t>EXCLUDE, since projection!!</t>
  </si>
  <si>
    <t>EXCLUDE, since projection!!!</t>
  </si>
  <si>
    <t>"we have been awarded almost £3million to build a Direct Air Capture and Mineralisation (DACMIN) pilot"</t>
  </si>
  <si>
    <t>"Noya has raised an $11M Series A led by Union Square Ventures and Collaborative Fund. This investment will allow us to hire new team members, expand testing and manufacturing capabilities, and deploy a first commercial pilot later this year"</t>
  </si>
  <si>
    <t xml:space="preserve">"Arizona State University’s Center for Negative Carbon Emissions (CNCE), with our commercial partner, Carbon Collect, is testing a prototype technology that would remove CO2 from the air through the use of MechanicalTrees™." </t>
  </si>
  <si>
    <t>Non-Allocable Projects</t>
  </si>
  <si>
    <t>Double-Named Projects (more pessimistic)</t>
  </si>
  <si>
    <t>AirCapture DACU at Nutrien Kennewick Fertilizer (WA)</t>
  </si>
  <si>
    <t>CCU</t>
  </si>
  <si>
    <t>AirCapture Nuclear DAC at JM Farley Nuclear (AL)</t>
  </si>
  <si>
    <t>Capture</t>
  </si>
  <si>
    <t>Carbon Engineering Constellation Nuclear DACS at Byron Generation Station (IL)</t>
  </si>
  <si>
    <t>0.25 MtCO2/y</t>
  </si>
  <si>
    <t>CarbonCapture DACU Carbon Cure at Gary Works (IN)</t>
  </si>
  <si>
    <t>CarbonEngineering Lanzatech Project AtmosFUEL</t>
  </si>
  <si>
    <t>Announcement</t>
  </si>
  <si>
    <t>Announcement: 2022</t>
  </si>
  <si>
    <t>Announcement: 2021</t>
  </si>
  <si>
    <t>0.3 MtCO2/y</t>
  </si>
  <si>
    <t>Climeworks DAC at Brawley Geothermal (CA)</t>
  </si>
  <si>
    <t xml:space="preserve">Full Chain </t>
  </si>
  <si>
    <t>Climeworks Gulf Coast MoU (LA)</t>
  </si>
  <si>
    <t>Climeworks Mammoth Project</t>
  </si>
  <si>
    <t>Announcement: 2022, FID: 2022</t>
  </si>
  <si>
    <t>0.036 MtCO2/y</t>
  </si>
  <si>
    <t>Climeworks Norsk e fuel phase 1</t>
  </si>
  <si>
    <t>Announcement: 2020, FID: 2023</t>
  </si>
  <si>
    <t>Climeworks Norsk e fuel phase 2</t>
  </si>
  <si>
    <t>Sunfire GmbH, Climeworks AG, Paul Wurth SA (SMS group), Valinor (Norsk Vind)</t>
  </si>
  <si>
    <t>Planned</t>
  </si>
  <si>
    <t>Link 1</t>
  </si>
  <si>
    <t>Column13</t>
  </si>
  <si>
    <t xml:space="preserve">NOR </t>
  </si>
  <si>
    <t>Announcement: 2020</t>
  </si>
  <si>
    <t>Climeworks Norsk e fuel phase 3</t>
  </si>
  <si>
    <t>0.17 MtCO2/y</t>
  </si>
  <si>
    <t>Climeworks Orca</t>
  </si>
  <si>
    <t>0.004 MtCO2/y</t>
  </si>
  <si>
    <t>DAC-1 Ector County (TX) train 1</t>
  </si>
  <si>
    <t>Announcement: 2019, FID: 2022</t>
  </si>
  <si>
    <t>0.5 MtCO2/y</t>
  </si>
  <si>
    <t>Announcement: 2019</t>
  </si>
  <si>
    <t>0.23 MtCO2/y</t>
  </si>
  <si>
    <t>Haru Oni HIF Chile eFuels Magallanes phase 1</t>
  </si>
  <si>
    <t>Announcement: 2021, FID: 2023</t>
  </si>
  <si>
    <t>Haru Oni HIF Chile eFuels Magallanes phase 2</t>
  </si>
  <si>
    <t>1.3 MtCO2/y</t>
  </si>
  <si>
    <t>HIF USA eFuels Matagorda County (TX)</t>
  </si>
  <si>
    <t xml:space="preserve">2.2 MtCO2/y </t>
  </si>
  <si>
    <t>Kollsnes DAC facility</t>
  </si>
  <si>
    <t>Merritt Electrofuels Project DAC (BC)</t>
  </si>
  <si>
    <t>Northeast Scotland DAC</t>
  </si>
  <si>
    <t>Oxy CE DAC 100 plants announcement (- 30 in Texas) expansion 2030</t>
  </si>
  <si>
    <t>Oxy CE DAC 100 plants announcement (- 30 in Texas) expansion 2035</t>
  </si>
  <si>
    <t>Oxy CE Kleberg County DAC plants (TX)</t>
  </si>
  <si>
    <t>Oxy CE Kleberg County DAC plants (TX) expansion 2030 (15 plants)</t>
  </si>
  <si>
    <t>Project Bison (WY) Phase 1</t>
  </si>
  <si>
    <t>0.01 MtCO2/y</t>
  </si>
  <si>
    <t>Project Bison (WY) Phase 2</t>
  </si>
  <si>
    <t>0.2 MtCO2/y</t>
  </si>
  <si>
    <t>Project Bison (WY) Phase 3</t>
  </si>
  <si>
    <t>0.8 MtCO2/y</t>
  </si>
  <si>
    <t>Project Bison (WY) Phase 4</t>
  </si>
  <si>
    <t>4 MtCO2/y</t>
  </si>
  <si>
    <t>Project Hajar</t>
  </si>
  <si>
    <t>0.001 MtCO2/y</t>
  </si>
  <si>
    <t>Removr large-scale plant</t>
  </si>
  <si>
    <t>0.002 MtCO2/y</t>
  </si>
  <si>
    <t>Sizewell C nuclear-powered DAC Full-scale</t>
  </si>
  <si>
    <t>0.05 MtCO2/y</t>
  </si>
  <si>
    <t>AirCapture DACU at Nutrien Kennewick Fertilizer (WA) (AirCapture, Nutrien)</t>
  </si>
  <si>
    <t>AirCapture Nuclear DAC at JM Farley Nuclear (AL), (Southern Company, Battelle, AirCapture LLC)</t>
  </si>
  <si>
    <t>Carbon Engineering Constellation Nuclear DACS at Byron Generation Station (IL), (Constellation, 1PointFive, Worley, Carbon Engineering, PNNL, U of IL)</t>
  </si>
  <si>
    <t>CarbonCapture DACU Carbon Cure at Gary Works (IN), (Carbon Capture, CarbonCure, US Steel)</t>
  </si>
  <si>
    <t xml:space="preserve">CarbonEngineering Lanzatech Project AtmosFUEL, (LanzaTech, Carbon Engineering, Virgin Atlantic, Brithish Airways) </t>
  </si>
  <si>
    <t>Climeworks DAC at Brawley Geothermal (CA), (University of Illinios, Climeworks)</t>
  </si>
  <si>
    <t>Climeworks Gulf Coast MoU (LA), (Climeworks, Gulf Cost Sequestation)</t>
  </si>
  <si>
    <t>Climeworks Mammoth Project, (Climeworks, Carbfix)</t>
  </si>
  <si>
    <t>Climeworks Norsk e fuel phase 1, (Sunfire GmbH, Climeworks AG, Paul Wurth SA (SMS group), Valinor (Norsk Vind)</t>
  </si>
  <si>
    <t>Climeworks Norsk e fuel phase 2, (Sunfire GmbH, Climeworks AG, Paul Wurth SA (SMS group), Valinor (Norsk Vind)</t>
  </si>
  <si>
    <t>Climeworks Norsk e fuel phase 3,  (Sunfire GmbH, Climeworks AG, Paul Wurth SA (SMS group), Valinor (Norsk Vind)</t>
  </si>
  <si>
    <t>Climeworks Orca, (Climeworks, Carbfix)</t>
  </si>
  <si>
    <t>DAC-1 Ector County (TX) train 1, (Occidental, 1PointFive, Carbon Engineering)</t>
  </si>
  <si>
    <t>DAC-1 Ector County (TX) train 2,  (Occidental, 1PointFive, Carbon Engineering)</t>
  </si>
  <si>
    <t>Haru Oni HIF Chile eFuels Magallanes phase 1, (HIF, Porsche, Siemens Energy, Enel Green Power, Enap, Empresas Gasco, ExxconMobil, Global thermostat)</t>
  </si>
  <si>
    <t>Haru Oni HIF Chile eFuels Magallanes phase 2, (HIF, Porsche, Siemens Energy, Enel Green Power, Enap, Empresas Gasco, ExxconMobil, Global thermostat)</t>
  </si>
  <si>
    <t>HIF USA eFuels Matagorda County (TX), (HIF USA)</t>
  </si>
  <si>
    <t>Kollsnes DAC facility, (Carbon Removal, Carbon Engineering, Oxy Low Carbon Ventures)</t>
  </si>
  <si>
    <t>Merritt Electrofuels Project DAC (BC), (Huron Clean Energy , Oxy Low Carbon Ventures, Upper Nicola Band and Carbon Engineering)</t>
  </si>
  <si>
    <t>Northeast Scotland DAC, (Storegga, Carbon Engineering. This project is led by Storegga, through its wholly owned subsidiary Pale Blue Dot Energy, with technology partner Carbon Engineering (CE), engineering partner Petrofac Facilities Management, and support from the Universities of Cambridge and Edinburgh)</t>
  </si>
  <si>
    <t>Oxy CE DAC 100 plants announcement (- 30 in Texas) expansion 2030, (1PointFive, Carbon Engineering)</t>
  </si>
  <si>
    <t>Oxy CE DAC 100 plants announcement (- 30 in Texas) expansion 2035, (1PointFive, Carbon Engineering)</t>
  </si>
  <si>
    <t>Oxy CE Kleberg County DAC plants (TX), (Occidental, 1PointFive, Carbon Engineering)</t>
  </si>
  <si>
    <t>Oxy CE Kleberg County DAC plants (TX) expansion 2030 (15 plants), (Occidental, 1PointFive, Carbon Engineering)</t>
  </si>
  <si>
    <t>Oxy CE Kleberg County DAC plants (TX) expansion 2035  (15 plants), (Occidental, 1PointFive, Carbon Engineering)</t>
  </si>
  <si>
    <t>Project Bison (WY) Phase 1, (CarbonCapture, Frontier Carbon Solutions)</t>
  </si>
  <si>
    <t>Project Bison (WY) Phase 2,  (CarbonCapture, Frontier Carbon Solutions)</t>
  </si>
  <si>
    <t>Project Bison (WY) Phase 3,  (CarbonCapture, Frontier Carbon Solutions)</t>
  </si>
  <si>
    <t>Project Bison (WY) Phase 4,  (CarbonCapture, Frontier Carbon Solutions)</t>
  </si>
  <si>
    <t>Project Hajar, (Mission Zero, 44.01)</t>
  </si>
  <si>
    <t>Removr large-scale plant, (Removr. Carbfix)</t>
  </si>
  <si>
    <t>Sizewell C nuclear-powered DAC Full-scale, (Sizewell C,  Nottingham University, Strata Technology, Atkins and Doosan Babcock)</t>
  </si>
  <si>
    <t xml:space="preserve">IEA CCUS Database </t>
  </si>
  <si>
    <t xml:space="preserve"> IEA (2023), CCUS Projects Database, IEA, Paris, http://www.iea.org/data-and-statistics/data-product/ccus-projects-database</t>
  </si>
  <si>
    <t>https://www.gov.uk/government/publications/cluster-sequencing-phase-2-eligible-projects-power-ccus-hydrogen-and-icc/cluster-sequencing-phase-2-shortlisted-projects-power-ccus-hydrogen-and-icc-august-2022</t>
  </si>
  <si>
    <t>https://birchchemicals.co.uk/birch-chemicals-begins-the-journey-to-zero-carbon-production/</t>
  </si>
  <si>
    <t>Northern Endurance Partnership</t>
  </si>
  <si>
    <t>Other industry</t>
  </si>
  <si>
    <t>Origin, Singleton Birch</t>
  </si>
  <si>
    <t>United Kingdom</t>
  </si>
  <si>
    <t>ZerCal250</t>
  </si>
  <si>
    <t>https://www.engineering-airliquide.com/air-liquide-engineering-construction-supports-decarbonization-zeeland-refinery</t>
  </si>
  <si>
    <t>Other fuel transformation</t>
  </si>
  <si>
    <t>Air Liquide, TotalEnergies</t>
  </si>
  <si>
    <t>Zeeland Refinery</t>
  </si>
  <si>
    <t>https://norlights.com/news/major-milestone-for-decarbonising-europe%ef%bf%bc/</t>
  </si>
  <si>
    <t>Northern Lights</t>
  </si>
  <si>
    <t>Yara</t>
  </si>
  <si>
    <t>Yara Sluiskil fertiliser</t>
  </si>
  <si>
    <t>https://m.21jingji.com/article/20210531/herald/4759d551021ce607cd22ef008b83889e_zaker.html</t>
  </si>
  <si>
    <t>https://www.sciencedirect.com/science/article/pii/S1750583620305983</t>
  </si>
  <si>
    <t>https://www.ogci.com/new-ogci-report-on-ccus-in-china/</t>
  </si>
  <si>
    <t>EOR</t>
  </si>
  <si>
    <t>Full chain</t>
  </si>
  <si>
    <t>Yanchang Petroleum</t>
  </si>
  <si>
    <t>People's Republic of China</t>
  </si>
  <si>
    <t>Yangchang integrated CCUS Yulin Coal Chemical</t>
  </si>
  <si>
    <t>https://www.upstreamonline.com/energy-transition/carbon-capture-investment-decisions-to-watch-in-2022-woodmac/2-1-1160392?utm_content=205143412&amp;utm_medium=social&amp;utm_source=linkedin&amp;hss_channel=lcp-68760596</t>
  </si>
  <si>
    <t>https://www.upstreamonline.com/energy-transition/novatek-speeds-up-hydrogen-and-ccs-preparations/2-1-1046544</t>
  </si>
  <si>
    <t>Unknown/unspecified</t>
  </si>
  <si>
    <t>Natural gas processing</t>
  </si>
  <si>
    <t>Novatek</t>
  </si>
  <si>
    <t>Russian Federation</t>
  </si>
  <si>
    <t>Yamal LNG</t>
  </si>
  <si>
    <t>Woodside energy</t>
  </si>
  <si>
    <t>Woodside Browse CCS Assessment</t>
  </si>
  <si>
    <t>https://wintershalldea.com/en/newsroom/pi-23-04-fluxys</t>
  </si>
  <si>
    <t>Wintershell dea-Fluxys belgium-germany pipeline</t>
  </si>
  <si>
    <t>CO2 transport</t>
  </si>
  <si>
    <t>Transport</t>
  </si>
  <si>
    <t>Wintershell dea, Fluxys</t>
  </si>
  <si>
    <t>Germany, Norway</t>
  </si>
  <si>
    <t>https://wintershalldea.com/en/newsroom/wintershall-dea-and-equinor-partner-large-scale-ccs-value-chain-north-sea</t>
  </si>
  <si>
    <t>Wintershall Dea-Equinor Gernany-Norway pipeline</t>
  </si>
  <si>
    <t>Wintershall Dea, Equinor</t>
  </si>
  <si>
    <t>Wintershall Dea-Equinor Gernany-Norway pipeline phase 2</t>
  </si>
  <si>
    <t>Wintershall Dea-Equinor Gernany-Norway pipeline phase 1</t>
  </si>
  <si>
    <t>https://wintershalldea.com/en/newsroom/wintershall-dea-awarded-its-first-co2-licence-norway</t>
  </si>
  <si>
    <t>Wintershall dea Luna</t>
  </si>
  <si>
    <t>CO2 storage</t>
  </si>
  <si>
    <t>Wintershall Dea (60%), CapeOmega (40%)</t>
  </si>
  <si>
    <t>Wintershall Dea Luna storage</t>
  </si>
  <si>
    <t>https://wintershalldea.com/en/newsroom/wintershall-dea-helps-shape-wilhelmshaven-energy-hub</t>
  </si>
  <si>
    <t>WH2V eng hub</t>
  </si>
  <si>
    <t>Hydrogen/ammonia</t>
  </si>
  <si>
    <t>Wintershall Dea</t>
  </si>
  <si>
    <t>Wilhelmshaven Energy Hub BlueHyNow</t>
  </si>
  <si>
    <t>https://www.snclavalin.com/en/media/trade-releases/2021/2021-09-09</t>
  </si>
  <si>
    <t>https://whitetail.energy/</t>
  </si>
  <si>
    <t>Power and heat</t>
  </si>
  <si>
    <t>8Rivers, Sembcorp Energy UK</t>
  </si>
  <si>
    <t>Whitetail Clean Energy</t>
  </si>
  <si>
    <t>https://ec.europa.eu/eusurvey/runner/Consultation_PCIcandidates_CO2networks</t>
  </si>
  <si>
    <t>Connected to German Carbon Grid</t>
  </si>
  <si>
    <t>TES</t>
  </si>
  <si>
    <t>Belgium, Germany, Netherlands, Switzerland, United States</t>
  </si>
  <si>
    <t>WH2V therminal (Wilhelshaven green energy hub phase 1)</t>
  </si>
  <si>
    <t>https://www.eralberta.ca/projects/details/nutrien-redwater-carbon-capture-study/</t>
  </si>
  <si>
    <t>Alberta Carbon Trunk Line (ACTL)</t>
  </si>
  <si>
    <t>Agrium Canada Partnership</t>
  </si>
  <si>
    <t>WCS Redwater CO2 Recovery Unit (formerly nutrien) (ACTL) (ALB) phase 2</t>
  </si>
  <si>
    <t>Nutrien, ACTL</t>
  </si>
  <si>
    <t>WCS Redwater CO2 Recovery Unit (formerly nutrien) (ACTL) (ALB) phase 1</t>
  </si>
  <si>
    <t>https://www.greencarcongress.com/2021/06/20210623-blue.html</t>
  </si>
  <si>
    <t>https://www.wvresc.com/</t>
  </si>
  <si>
    <t>https://www.netl.doe.gov/projects/project-information.aspx?p=FE0031626</t>
  </si>
  <si>
    <t>Wabash Valley Resources</t>
  </si>
  <si>
    <t>Wabash Valley Resources (IN)</t>
  </si>
  <si>
    <t>https://www.shell.com/business-customers/catalysts-technologies/resources-library/trade-release-shell-catalysts-and-technologies-carbon-capture-technology-at-vpi.html</t>
  </si>
  <si>
    <t>https://www.woodplc.com/news/latest-press-releases/2021/wood-awarded-contract-for-humber-zero-project</t>
  </si>
  <si>
    <t>https://www.harbourenergy.com/sustainability/v-net-zero/</t>
  </si>
  <si>
    <t>Viking CCS</t>
  </si>
  <si>
    <t>Vitol VPI Immingham</t>
  </si>
  <si>
    <t>VPI Immingham CHP plant CCS</t>
  </si>
  <si>
    <t>https://www.energy.gov/fecm/additional-selections-funding-opportunity-announcement-2515</t>
  </si>
  <si>
    <t>Iron and steel</t>
  </si>
  <si>
    <t>Board of Trustees of the University of Illinois, Voestalpine, Air Liquide</t>
  </si>
  <si>
    <t>Voestalpine hot briquetted iron plant Portland (TX)</t>
  </si>
  <si>
    <t>https://www.vikingccs.co.uk/capture</t>
  </si>
  <si>
    <t>CO2 T&amp;S</t>
  </si>
  <si>
    <t>T&amp;S</t>
  </si>
  <si>
    <t>Harbour Energy</t>
  </si>
  <si>
    <t>Viking CCS Phase 3</t>
  </si>
  <si>
    <t>https://carbonherald.com/v-net-zero-carbon-capture-project-enters-planning-phase/</t>
  </si>
  <si>
    <t>https://www.energyvoice.com/oilandgas/north-sea/355353/harbour-energy-wins-ccs-storage-licence-for-v-net-zero/</t>
  </si>
  <si>
    <t>https://www.upstreamonline.com/energy-transition/five-proposed-uk-carbon-capture-projects-meet-governments-eligibility-test/2-1-1047222</t>
  </si>
  <si>
    <t>Viking CCS Phase 2</t>
  </si>
  <si>
    <t>https://www.nstauthority.co.uk/news-publications/news/2021/oga-grants-carbon-storage-licence-to-harbour-energy/</t>
  </si>
  <si>
    <t xml:space="preserve">Harbour Energg, kent (engineering provider) </t>
  </si>
  <si>
    <t>Viking CCS Phase 1</t>
  </si>
  <si>
    <t>https://orsted.com/en/media/newsroom/news/2022/02/20220204476711</t>
  </si>
  <si>
    <t>https://a-r-c.dk/c4/</t>
  </si>
  <si>
    <t>https://www.vestfor.dk/nyheder-og-presse/nyheder/vestforbraending-intensiverer-sin-co2-indsats/</t>
  </si>
  <si>
    <t>https://www.vestfor.dk/nyheder-og-presse/nyheder/vestforbraending-vil-indfange-co2-i-fremtiden/</t>
  </si>
  <si>
    <t>https://a-r-c.dk/app/uploads/2021/02/C4-press_release.pdf</t>
  </si>
  <si>
    <t>Vestforbrænding</t>
  </si>
  <si>
    <t>Denmark</t>
  </si>
  <si>
    <t>Vestforbrænding's Ejby incineration plant </t>
  </si>
  <si>
    <t>https://www.reuters.com/business/sustainable-business/reuters-events-venture-global-can-use-existing-technology-louisiana-carbon-2021-06-23/</t>
  </si>
  <si>
    <t>https://venturegloballng.com/press/venture-global-launches-carbon-capture-and-sequestration-project/</t>
  </si>
  <si>
    <t>Venture Global</t>
  </si>
  <si>
    <t>Venture Global LNG Plaquemines CCS (LA)</t>
  </si>
  <si>
    <t>https://venturegloballng.com/press/venture-global-and-louisiana-governor-john-bel-edwards-announce-proposed-cp2-lng-export-facility/</t>
  </si>
  <si>
    <t>Venture Global LNG CP2 liquefaction facility CCS (LA)</t>
  </si>
  <si>
    <t>Venture Global LNG Calcasieu Pass CCS (LA)</t>
  </si>
  <si>
    <t>https://www.velocys.com/projects/bayou-fuels/</t>
  </si>
  <si>
    <t>Oxy Low carbon ventures</t>
  </si>
  <si>
    <t>Biofuels</t>
  </si>
  <si>
    <t>Velocys, Oxy Low Carbon Ventures</t>
  </si>
  <si>
    <t>Velocys Bayou Fuels (MS)</t>
  </si>
  <si>
    <t>https://www.veab.se/om-oss/hallbarhet/satsningar-och-projekt/bio-ccs/</t>
  </si>
  <si>
    <t>https://www.energi.se/artiklar/2021/maj-2021/darfor-tar-vaxjo-energi-klivet-till-bio-ccs/</t>
  </si>
  <si>
    <t xml:space="preserve">Växjö Energi </t>
  </si>
  <si>
    <t>Sweden</t>
  </si>
  <si>
    <t>Växjö Energi CHP CCS Sandviksverket</t>
  </si>
  <si>
    <t>https://s27.q4cdn.com/166477028/files/doc_downloads/Denbury-2021-Corporate-Responsibility-Report.pdf</t>
  </si>
  <si>
    <t>https://www.osti.gov/biblio/1437618</t>
  </si>
  <si>
    <t>\\vfiler2\group4\STO\WEO\ETP\CCUS\3_Databases\CCUS Tracking\References\Port Arthur final report.pdf</t>
  </si>
  <si>
    <t>https://www.energy.gov/articles/breakthrough-industrial-carbon-capture-utilization-and-storage-project-begins-full-scale</t>
  </si>
  <si>
    <t>https://www.bizjournals.com/dallas/news/2013/05/10/denbury-using-plant-emissions-for-oil.html</t>
  </si>
  <si>
    <t>https://ieaghg.org/publications/technical-reports/reports-list/9-technical-reports/956-2018-05-the-ccs-project-at-air-products-port-arthur-hydrogen-production-facility</t>
  </si>
  <si>
    <t>Air products, Denbury</t>
  </si>
  <si>
    <t>Valero Port Arthur Refinery (TX)</t>
  </si>
  <si>
    <t>https://japan.aramco.com/en/news-media/news/2015/20150730_carbon_capture_project</t>
  </si>
  <si>
    <t>https://www.aramco.com/en/creating-value/technology-development/globalresearchcenters/carbon-management</t>
  </si>
  <si>
    <t>https://www.arabnews.jp/en/saudi-arabia/article_39452/</t>
  </si>
  <si>
    <t>Use and EOR</t>
  </si>
  <si>
    <t>Saudi Aramco</t>
  </si>
  <si>
    <t>Saudi Arabia</t>
  </si>
  <si>
    <t>Uthmaniyah CO2-EOR demonstration</t>
  </si>
  <si>
    <t>https://www.energy.gov/fecm/project-selections-foa-2610-carbonsafe-phase-ii-storage-complex-feasibility</t>
  </si>
  <si>
    <t>Uinta Basin Carbon SAFE (UT)</t>
  </si>
  <si>
    <t>University of Utah</t>
  </si>
  <si>
    <t>https://www.twence.com/news/twence-co2-capture-plant-in-hengelo-sets-an-example-for-the-netherlands?_ga=2.60540654.276142154.1637244258-770985229.1619165454</t>
  </si>
  <si>
    <t>https://ec.europa.eu/info/news/state-aid-commission-approves-eu143-million-dutch-aid-support-carbon-capture-and-use-facility-2021-jul-30_en</t>
  </si>
  <si>
    <t>https://www.akersolutions.com/news/news-archive/2019/aker-solutions-signs-carbon-capture-contract-with-twence-in-the-netherlands/</t>
  </si>
  <si>
    <t>Under construction</t>
  </si>
  <si>
    <t>Twence, Aker CC (tech)</t>
  </si>
  <si>
    <t>Twence Hengelo facility</t>
  </si>
  <si>
    <t>Tulare County Carbon Storage Project (CA)</t>
  </si>
  <si>
    <t>Advanced Resources International Inc.</t>
  </si>
  <si>
    <t>https://www.neptuneenergy.com/media/press-releases/year/2023/neptune-energy-partners-sval-and-storegga-co2-storage-licence</t>
  </si>
  <si>
    <t>Trudvang storage project</t>
  </si>
  <si>
    <t>Sval (40%), Storegga (30%), Netptune energy (30%)</t>
  </si>
  <si>
    <t>https://www.alberta.ca/carbon-capture-utilization-and-storage-hub-development-process.aspx</t>
  </si>
  <si>
    <t>Tourmaline Clearwater CCUS (ALB)</t>
  </si>
  <si>
    <t xml:space="preserve"> Tourmaline Oil Corp.</t>
  </si>
  <si>
    <t>https://www.gasworld.com/air-liquide-and-totalenergies-join-forces-to-develop-normandy-ccs-project/2021712.article</t>
  </si>
  <si>
    <t>TotalEnergies, Air Liquide</t>
  </si>
  <si>
    <t>France</t>
  </si>
  <si>
    <t>TotalEnergies Normandy hydrogen production unit</t>
  </si>
  <si>
    <t>https://www.japex.co.jp/en/news/detail/20230126_01/</t>
  </si>
  <si>
    <t>Idemitsu, Hokkaido Electric Power, JAPEX</t>
  </si>
  <si>
    <t>Japan</t>
  </si>
  <si>
    <t>Tomakomai CCUS hub &amp; cluster</t>
  </si>
  <si>
    <t>Japan CCS</t>
  </si>
  <si>
    <t>Tomakomai CCS demonstration project</t>
  </si>
  <si>
    <t>https://zerosinc.com/</t>
  </si>
  <si>
    <t>https://www.prnewswire.com/news-releases/systems-international-announces-two-power-plants-300973783.html</t>
  </si>
  <si>
    <t>Texas Water Resources Institute</t>
  </si>
  <si>
    <t>The ZEROS project Chambers &amp; Liberty County (Jefferson) (TX)</t>
  </si>
  <si>
    <t>The Grande Prairie CCS Hub (ALB)</t>
  </si>
  <si>
    <t xml:space="preserve"> Enhance Energy Inc.</t>
  </si>
  <si>
    <t>https://www.summitcarbonsolutions.com/news/scsexpansionannouncement</t>
  </si>
  <si>
    <t>https://www.reuters.com/markets/commodities/giant-pipeline-us-midwest-tests-future-carbon-capture-2021-11-23/</t>
  </si>
  <si>
    <t>https://www.summitcarbonsolutions.com/our-partners</t>
  </si>
  <si>
    <t>Midwest carbon express</t>
  </si>
  <si>
    <t>Tharaldson Ethanol, Summit Carbon Solutions</t>
  </si>
  <si>
    <t>Tharaldson Ethanol Casselton biorefinery (ND)</t>
  </si>
  <si>
    <t>https://energy.uq.edu.au/files/2283/WP3_CCS%20Roadmaps%20and%20Projects.pdf</t>
  </si>
  <si>
    <t>http://www.bluesource.com/portfolio/val-verde-pipeline-co2-emission-reductions-as-a-powerful-economic-tool/</t>
  </si>
  <si>
    <t>https://sequestration.mit.edu/tools/projects/val_verde.html</t>
  </si>
  <si>
    <t>Blue Source, Occidental, Chevron</t>
  </si>
  <si>
    <t>Terrell Natural Gas Processing Plant (former Val Verde) (TX)</t>
  </si>
  <si>
    <t>https://www.tverf.co.uk/</t>
  </si>
  <si>
    <t>Hartlepool Borough Council (leading partnership with 6 other councils)</t>
  </si>
  <si>
    <t>Tees Valley Energy Recovery Facility (TVERF)</t>
  </si>
  <si>
    <t>https://www.energyvoice.com/oilandgas/436132/bp-seeks-feed-contractor-for-ccs-project-at-tangguh-lng/</t>
  </si>
  <si>
    <t>https://www.japanccs.com/wp/wp-content/uploads/2020/10/CCUS-Activities-in-Indonesia_Dr.-Adhi-Wibowo.pdf</t>
  </si>
  <si>
    <t>https://www.reuters.com/business/sustainable-business/indonesia-approves-plan-develop-ubadari-gas-field-vorwata-carbon-project-2021-08-30/</t>
  </si>
  <si>
    <t>BP, Mitsubishi, Inpex,  JX  Nippon,  KG  Mitsui,  LNG  Japan,  CNOOC</t>
  </si>
  <si>
    <t>Indonesia</t>
  </si>
  <si>
    <t>Tangguh LNG Vorwata LNG</t>
  </si>
  <si>
    <t>Tampa Electric Company, ION Clean Energy, DOE (FEED funding)</t>
  </si>
  <si>
    <t>Tampa Electric Company Polk Power station NGCC (FL)</t>
  </si>
  <si>
    <t>https://www.taiwancement.com/en/esgGhgCarbonEmissions.html</t>
  </si>
  <si>
    <t>Cement</t>
  </si>
  <si>
    <t>Taiwan cement</t>
  </si>
  <si>
    <t>Chinese Taipei</t>
  </si>
  <si>
    <t>Taiwan Cement Hoping/Heping plant</t>
  </si>
  <si>
    <t>https://www.zawya.com/en/press-release/companies-news/taziz-progresses-with-low-carbon-ammonia-shareholder-agreement-a0zxqo6i</t>
  </si>
  <si>
    <t>https://www.adnoc.ae/en/news-and-media/press-releases/2023/taziz-progresses-with-low-carbon-ammonia-shareholder-agreement</t>
  </si>
  <si>
    <t>https://www.offshore-energy.biz/mitsui-and-gs-join-taziz-in-blue-ammonia-project/</t>
  </si>
  <si>
    <t>https://adnoc.ae/en/news-and-media/press-releases/2021/adnoc-to-build-world-scale-blue-ammonia-project</t>
  </si>
  <si>
    <t>ADNOC, TA'ZIZ, Fertiglobe, Mitsui, GS Energy</t>
  </si>
  <si>
    <t>United Arab Emirates</t>
  </si>
  <si>
    <t>TA’ZIZ blue ammonia</t>
  </si>
  <si>
    <t>https://www.thenewswire.com/press-releases/1BNMFP4a8-treaty-six-first-nations-and-partners-submit-application-to-build-indigenous-led-carbon-hub-in-alberta.html</t>
  </si>
  <si>
    <t>T6-Kanata CarbonHub (ALB)</t>
  </si>
  <si>
    <t>Kanata Clean Power &amp; Climate Technologies Corp, Vault 44.01, Carbonvert Inc., Frog Lake First Nations #121 &amp; #122, and  Kehewin Cree Nation, Tribal Chiefs Ventures Inc.</t>
  </si>
  <si>
    <t>https://www.energy.gov/fecm/articles/us-department-energy-selects-12-projects-improve-fossil-based-hydrogen-production</t>
  </si>
  <si>
    <t>https://www.bp.com/en/global/corporate/news-and-insights/press-releases/bp-and-linde-plan-major-ccs-project-to-advance-decarbonization-efforts-across-texas-gulf-coast.html</t>
  </si>
  <si>
    <t>Linde, Svante</t>
  </si>
  <si>
    <t xml:space="preserve">Svante capture Linde SMR plant (TX) </t>
  </si>
  <si>
    <t>Sutter CO CCS Project (CA)</t>
  </si>
  <si>
    <t>Gas Technology Institute</t>
  </si>
  <si>
    <t>https://www.eralberta.ca/projects/details/svantes-co2-capture-process-for-suncors-fluid-catalytic-cracker/</t>
  </si>
  <si>
    <t>Atlas Carbon Sequestration Hub</t>
  </si>
  <si>
    <t>Suncor, Svante</t>
  </si>
  <si>
    <t>Suncor Edmonton Refinery (ALB) phase 2</t>
  </si>
  <si>
    <t>https://www.linkedin.com/pulse/alberta-selects-shell-suncor-atco-atlas-carbon-hub-proposal-/?trk=organization-update-content_share-article</t>
  </si>
  <si>
    <t>https://www.cbc.ca/news/canada/calgary/suncor-atco-hydrogen-project-alberta-1.6021796</t>
  </si>
  <si>
    <t>Suncor, ATCO</t>
  </si>
  <si>
    <t>Suncor Edmonton Refinery (ALB) phase 1</t>
  </si>
  <si>
    <t>https://www.bbc.com/news/uk-england-tees-61231252</t>
  </si>
  <si>
    <t>https://www.suez.co.uk/en-gb/news/press-releases/201116-reduction-of-co2-emissions-by-2030</t>
  </si>
  <si>
    <t>Suez</t>
  </si>
  <si>
    <t>Suez Tees Valley / Haverton Hill Waste to Energy CCS</t>
  </si>
  <si>
    <t>https://www.fertilizerdaily.com/20211111-suek-is-exploring-the-way-to-the-ammonia-market/</t>
  </si>
  <si>
    <t>Agency for Economic Development of the Leningrad Region, Suek</t>
  </si>
  <si>
    <t>Suek Blue Ammonia Borodinsky</t>
  </si>
  <si>
    <t>https://www.seetao.com/details/200627.html</t>
  </si>
  <si>
    <t>https://www.eni.com/en-IT/media/press-release/2023/01/eni-launches-a-major-gas-development-project-in-libya.html</t>
  </si>
  <si>
    <t>Eni, National Oil Corporation (NOC) Libya</t>
  </si>
  <si>
    <t>Lybia</t>
  </si>
  <si>
    <t>Structure A&amp;E</t>
  </si>
  <si>
    <t>https://ec.europa.eu/clima/system/files/2022-04/if_pf%202022_beccs_en_0.pdf</t>
  </si>
  <si>
    <t>https://s3.amazonaws.com/kajabi-storefronts-production/sites/115985/themes/2148343364/downloads/PvmersByTLqblK07dsqx_200721_Stockholm_Exergi_has_selected_CO2_Capsol_s_End_of_Pipe_solution_.pdf</t>
  </si>
  <si>
    <t>https://ec.europa.eu/clima/system/files/2021-11/policy_funding_innovation-fund_large-scale_successful_projects_en.pdf</t>
  </si>
  <si>
    <t>https://www.stockholmexergi.se/om-stockholm-exergi/about-stockholm-exergi/negative-emissions/bio-ccs/</t>
  </si>
  <si>
    <t>https://www.worldoil.com/news/2021/9/16/petrofac-and-co2-capsol-collaborate-on-carbon-capture-initiatives</t>
  </si>
  <si>
    <t>Stockolm Exergi, CO2 Capsol</t>
  </si>
  <si>
    <t>Stockholm Exergi Värtan CHP CCS (BECCS@STHLM)</t>
  </si>
  <si>
    <t>https://www.spirit-energy.com/newsroom/press-releases/spirit-energy-launches-plan-for-carbon-storage-cluster/</t>
  </si>
  <si>
    <t>Spirit Energy CCUS hub</t>
  </si>
  <si>
    <t>Spirit Energy (Centrica and Stadtwerke Mucnchen GmbH joint venture)</t>
  </si>
  <si>
    <t>https://www.dmp.wa.gov.au/South-West-Hub-CCS-1489.aspx</t>
  </si>
  <si>
    <t>South West Hub Project</t>
  </si>
  <si>
    <t>Department of Mines, Industry Regulation and Safety (DMIRS)</t>
  </si>
  <si>
    <t>https://www.pilotenergy.com.au/blue-hydrogen</t>
  </si>
  <si>
    <t>https://fuelcellsworks.com/news/consortium-formed-to-progress-pilots-mid-west-blue-hydrogen-and-carbon-capture-storage-ccs-project/</t>
  </si>
  <si>
    <t>https://www.pilotenergy.com.au/sites/pilotenergy.com.au/files/asx-announcements/61013340.pdf</t>
  </si>
  <si>
    <t>Pilot Energy</t>
  </si>
  <si>
    <t>South West Blue Hydrogen</t>
  </si>
  <si>
    <t>https://www.exxonmobil.com.au/-/media/Australia/Files/Energy-and-environment/Upstream-operations/SEA-CCS-Pipeline-Fact-Sheet--About-the-Project.pdf</t>
  </si>
  <si>
    <t>https://www.exxonmobil.com.au/-/media/australia/files/energy-and-environment/upstream-operations/sea-ccs-project-pcp.pdf</t>
  </si>
  <si>
    <t>https://www.carboncapturejournal.com/ViewNews.aspx?NewsID=5056</t>
  </si>
  <si>
    <t>Sea CCS hub</t>
  </si>
  <si>
    <t xml:space="preserve">Esso Australia Resources Pty Ltd, BHP Petroleum Pty Ltd </t>
  </si>
  <si>
    <t>South East Australia carbon capture and storage (SEA CCS) hub</t>
  </si>
  <si>
    <t>https://www.equinor.com/news/20220318-annual-sustainability-reports-2021</t>
  </si>
  <si>
    <t>https://www.offshore-technology.com/projects/snohvit-field/</t>
  </si>
  <si>
    <t>https://www.sciencedirect.com/science/article/pii/S187661021300492X</t>
  </si>
  <si>
    <t>Equinor, Petoro, TotalEnergies, Neptune, Wintershall</t>
  </si>
  <si>
    <t>Snohvit CO2 capture and storage</t>
  </si>
  <si>
    <t>https://www.ice.org.uk/knowledge-and-resources/case-studies/sleipner-carbon-capture-storage-project</t>
  </si>
  <si>
    <t>Equinor, Eni</t>
  </si>
  <si>
    <t>Sleipner</t>
  </si>
  <si>
    <t>https://world-nuclear-news.org/Articles/%E2%80%98Megatonne%E2%80%99-CO2-capture-plant-plan-for-Sizewell-C</t>
  </si>
  <si>
    <t>Sizewell C,  Nottingham University, Strata Technology, Atkins and Doosan Babcock</t>
  </si>
  <si>
    <t>Siouxland Energy Cooperative, Summit Carbon Solutions</t>
  </si>
  <si>
    <t>Siouxland Energy Cooperative Sioux Center biorefinery (IA)</t>
  </si>
  <si>
    <t>https://www.upstreamonline.com/energy-transition/sinopec-launches-china-s-largest-ccus-project/2-1-1035803</t>
  </si>
  <si>
    <t>Shengli oilfield</t>
  </si>
  <si>
    <t>Sinopec</t>
  </si>
  <si>
    <t>Sinopec Shengli Power Plant CCS</t>
  </si>
  <si>
    <t>http://www.sinopec.com/listco/en/csr/kcx/hjjx.shtml</t>
  </si>
  <si>
    <t>http://www.sinopecgroup.com/group/en/Sinopecnews/20220130/news_20220130_467995626111.shtml</t>
  </si>
  <si>
    <t>https://www.rigzone.com/news/sinopec_finishes_first_megaton_ccus_project_in_china-31-jan-2022-167744-article/</t>
  </si>
  <si>
    <t>https://www.upstreamonline.com/energy-transition/sinopec-utilising-carbon-capture-to-enhance-oil-recovery/2-1-1142311</t>
  </si>
  <si>
    <t>https://baijiahao.baidu.com/s?id=1704431415159222866&amp;wfr=spider&amp;for=pc</t>
  </si>
  <si>
    <t>https://www.sciencedirect.com/science/article/abs/pii/S1364032119308093</t>
  </si>
  <si>
    <t>Sinopec, Qilu Petrochemical</t>
  </si>
  <si>
    <t>Sinopec Qilu Petrochemical Shengli</t>
  </si>
  <si>
    <t>https://news.bjx.com.cn/html/20211230/1196712.shtml</t>
  </si>
  <si>
    <t>Jiangsu oilfield</t>
  </si>
  <si>
    <t>Sinopec Nanjing Chemical Industries CCUS Cooperation Project</t>
  </si>
  <si>
    <t>https://www.eralberta.ca/projects/details/shepard-energy-centre-carbon-capture-unit-feed-study/</t>
  </si>
  <si>
    <t>Enmax Energy Corporation</t>
  </si>
  <si>
    <t>Shepard Energy Centre (SEC) (ALB)</t>
  </si>
  <si>
    <t>https://www.business-live.co.uk/manufacturing/energy-giants-uniper-shell-unite-23666723</t>
  </si>
  <si>
    <t>Shell, Uniper</t>
  </si>
  <si>
    <t>Shell Uniper Humber Hub Blue North Killingholme</t>
  </si>
  <si>
    <t>http://media.hydrocarbonengineering.com/whitepapers/files/The-Shell-Blue-Hydrogen-Process.pdf</t>
  </si>
  <si>
    <t>Shell</t>
  </si>
  <si>
    <t>Shell heavy residue gasification CCU - Pernis refinery</t>
  </si>
  <si>
    <t>https://www.offshore-technology.com/news/shell-biofuels-refinery-netherlands/</t>
  </si>
  <si>
    <t>Porthos</t>
  </si>
  <si>
    <t>Shell Energy and Chemicals Park Rotterdam biodiesel &amp; SAF (former Pernis)</t>
  </si>
  <si>
    <t>https://www.energy.gov/fecm/articles/foa-2187-and-foa-2188-project-selections</t>
  </si>
  <si>
    <t>Wood Environment &amp; Infrastructure Solutions</t>
  </si>
  <si>
    <t>Shell Deer Park Chemical complex (TX)</t>
  </si>
  <si>
    <t>Neste
Oyj</t>
  </si>
  <si>
    <t>Finland</t>
  </si>
  <si>
    <t>SHARC Neste</t>
  </si>
  <si>
    <t>https://www.santos.com/news/qenos-and-santos-announce-feasibility-study-for-the-supply-of-hydrogen-to-reduce-emissions-in-new-south-wales/</t>
  </si>
  <si>
    <t>https://www.upstreamonline.com/hydrogen/santos-looking-to-supply-blue-hydrogen-to-new-south-wales-in-study-with-qenos/2-1-1093360</t>
  </si>
  <si>
    <t>Santos, Qenos</t>
  </si>
  <si>
    <t>Santos Port Botany, New South Wales</t>
  </si>
  <si>
    <t>https://www.santos.com/news/santos-announces-fid-on-moomba-carbon-capture-and-storage-project/</t>
  </si>
  <si>
    <t>https://www.santos.com/news/moomba-ccs-project-boosted-by-a15-million-grant-from-carbon-capture-use-and-storage-development-fund/</t>
  </si>
  <si>
    <t>Santos Moomba storage Hub</t>
  </si>
  <si>
    <t>Santos, Beach Energy</t>
  </si>
  <si>
    <t xml:space="preserve">https://www.santos.com/wp-content/uploads/2022/03/Santos-2022-Climate-Change-Report_web.pdf </t>
  </si>
  <si>
    <t>https://www.santos.com/news/santos-awarded-co2-storage-permits-for-more-ccs-opportunities/</t>
  </si>
  <si>
    <t>Santos Carnavon Basin storage (Reindeer CCS)</t>
  </si>
  <si>
    <t>Santos Offshore Pty Ltd (50% and Operator) and Chevron Australia Pty Ltd (50%)</t>
  </si>
  <si>
    <t>Santos Bonaparte Basin storage</t>
  </si>
  <si>
    <t xml:space="preserve">Santos Offshore Pty Ltd (40% and Operator), Chevron Australia Pty Ltd (30%) and SK E&amp;S (30%) </t>
  </si>
  <si>
    <t>https://benelux.rwe.com/en/press/2022-12-13-rwe-launches-project-for-large-scale-capture-and-storage-of-co/</t>
  </si>
  <si>
    <t>Noorkaap</t>
  </si>
  <si>
    <t>RWE</t>
  </si>
  <si>
    <t>RWE Eemshaven power plant</t>
  </si>
  <si>
    <t>https://www.rwe.com/en/press/rwe-generation/2022-12-20-rwe-enters-partnership-with-harbour-energy-to-explore-ccs-opportunities-at-uk-po/</t>
  </si>
  <si>
    <t>RWE CCGT Staythorpe (+ another new build?)</t>
  </si>
  <si>
    <t>RWE Amer power plant</t>
  </si>
  <si>
    <t>https://akercarboncapture.com/?cision_id=5BE999397FF49444</t>
  </si>
  <si>
    <t>https://www.viridor.co.uk/siteassets/document-repository/sustainability-reports/07125-02-viridor-sustainability-report_v8-ia.pdf</t>
  </si>
  <si>
    <t>https://hynet.co.uk/wp-content/uploads/2021/11/102021-WWU-supports-decarbonisation-cluster-in-North-Wales-and-North-West.docx.pdf</t>
  </si>
  <si>
    <t>Liverpool Bay CO2 storage</t>
  </si>
  <si>
    <t>Viridor, Aker CC (tech)</t>
  </si>
  <si>
    <t>Runcorn CCS project</t>
  </si>
  <si>
    <t>Roughrider Carbon Storage Hub (ND)</t>
  </si>
  <si>
    <t>University of North Dakota</t>
  </si>
  <si>
    <t>Rolling Hills Carbon Sequestration Hub (ALB)</t>
  </si>
  <si>
    <t xml:space="preserve"> AltaGas Ltd. and Whitecap Resources Inc.</t>
  </si>
  <si>
    <t>https://akercarboncapture.com/?cision_id=4435469A86CA6227</t>
  </si>
  <si>
    <t>Rohm, Aker carbon capture</t>
  </si>
  <si>
    <t>Rohm chemical plant (x2)</t>
  </si>
  <si>
    <t>Rocky Mountain Carbon Vault (ALB)</t>
  </si>
  <si>
    <t xml:space="preserve"> Vault 44.01 Ltd.</t>
  </si>
  <si>
    <t>https://www.rockymountaincarbon.com/</t>
  </si>
  <si>
    <t>Rocky Mountain Carbon Vault (ALB), ADM</t>
  </si>
  <si>
    <t>West Fraser, Torchlight Bioresources</t>
  </si>
  <si>
    <t>Rocky Mountain Carbon (ALB)</t>
  </si>
  <si>
    <t>https://www.sherwoodparknews.com/news/local-news/carbon-sequestration-hub-proposal-launched-by-inter-pipeline-and-rockpoint-gas</t>
  </si>
  <si>
    <t>Rockpoint and Inter Pipeline Carbon Sequestration Hub</t>
  </si>
  <si>
    <t>Inter Pipeline and Rockpoint Gas Storage</t>
  </si>
  <si>
    <t>Ringneck Energy, Summit Carbon Solutions</t>
  </si>
  <si>
    <t>Ringneck Energy &amp; Feed Onida biorefinery (SD)</t>
  </si>
  <si>
    <t>https://www.upstreamonline.com/energy-transition/repsol-details-indonesia-ccs-project-linked-to-giant-gas-development/2-1-1081373</t>
  </si>
  <si>
    <t>https://www.repsol.com/content/dam/repsol-corporate/es/accionistas-e-inversores/pdf/low-carbon-initiatives-in-exploration-css.pdf</t>
  </si>
  <si>
    <t>https://theinsiderstories.com/repsol-explores-the-carbon-dioxide-project-in-sakakemang-block/</t>
  </si>
  <si>
    <t>https://www.energyvoice.com/oilandgas/asia/307399/repsol-eyes-giant-carbon-storage-scheme-in-indonesia/</t>
  </si>
  <si>
    <t>Repsol, Petronas, MOECO</t>
  </si>
  <si>
    <t>Repsol Sakakemang Block carbon capture</t>
  </si>
  <si>
    <t>https://www.removr.no/news/remove-launch</t>
  </si>
  <si>
    <t>Removr (Greencap 40%, Vanir Green Industries 60%), Carbfix</t>
  </si>
  <si>
    <t>Unknown (Europe)</t>
  </si>
  <si>
    <t>Red River BioRefinery, Summit Carbon Solutions</t>
  </si>
  <si>
    <t>Redfield Energy biorefinery (ND)</t>
  </si>
  <si>
    <t>https://www.redcarenergycentre.co.uk/redcar-energy-centre-applies-to-support-uk-governments-carbon-capture-ambitions/</t>
  </si>
  <si>
    <t>Redcar Energy (Low Carbon and PMAC Energy)</t>
  </si>
  <si>
    <t>Redcar Energy Centre EfW</t>
  </si>
  <si>
    <t>https://www.upstreamonline.com/energy-transition/north-dakota-approves-landmark-ccs-project/2-1-1085735</t>
  </si>
  <si>
    <t>Plains CO2 Reduction Partnership,  Energy &amp; Environmental Research Centre,  Red Trail Energy</t>
  </si>
  <si>
    <t>Red Trail Energy BECCS Project (ND)</t>
  </si>
  <si>
    <t>https://www.eni.com/en-IT/operations/italy-ravenna-upstream-activities.html</t>
  </si>
  <si>
    <t>Ravenna Hub</t>
  </si>
  <si>
    <t>Eni, Snam</t>
  </si>
  <si>
    <t>Ravenna Hub phase 2</t>
  </si>
  <si>
    <t>https://www.eni.com/en-IT/media/press-release/2022/12/eni-snam-form-joint-venture-develop-first-ccs-project-in-italy.html</t>
  </si>
  <si>
    <t>Ravenna Hub phase 1</t>
  </si>
  <si>
    <t>Ram River Carbon Sequestration Hub (ALB)</t>
  </si>
  <si>
    <t xml:space="preserve"> Tidewater Midstream &amp; Infrastructure Ltd.</t>
  </si>
  <si>
    <t>https://open.alberta.ca/dataset/113f470b-7230-408b-a4f6-8e1917f4e608/resource/e957e772-4fe2-4504-8fea-439120134427/download/quest-annual-summary-report-alberta-department-of-energy-2021.pdf</t>
  </si>
  <si>
    <t>https://open.alberta.ca/dataset/67f52cd3-8dce-4f56-ad62-a00ff7948fd0/resource/c4e6d05d-7b7c-439a-9f5c-c4ab91853803/download/ccsquestreport2015.pdf</t>
  </si>
  <si>
    <t>https://open.alberta.ca/publications/quest-carbon-capture-and-storage-project-annual-report-2020</t>
  </si>
  <si>
    <t>Shell (60%), Marathon oil (20%), Chevron Canada (20%), CNRL</t>
  </si>
  <si>
    <t>Quest (ALB)</t>
  </si>
  <si>
    <t>Quad County Corn Processors, Summit Carbon Solutions</t>
  </si>
  <si>
    <t>Quad County Corn Processors Galva biorefinery (IA)</t>
  </si>
  <si>
    <t>https://www.gem.wiki/Qatar_North_Field_LNG_Terminal</t>
  </si>
  <si>
    <t>https://www.spglobal.com/commodityinsights/en/market-insights/latest-news/natural-gas/063021-qp-to-spend-200-million-on-emissions-reduction-technology-for-lng-expansion-project</t>
  </si>
  <si>
    <t>https://www.aa.com.tr/en/energy/projects/qatar-to-store-more-than-5m-tons-of-co2-a-year-by-2025/26924</t>
  </si>
  <si>
    <t>Qatar Petroleum</t>
  </si>
  <si>
    <t>Qatar</t>
  </si>
  <si>
    <t>Qatar North Field East Project CCS</t>
  </si>
  <si>
    <t>https://www.qatargas.com/english/sustainability/Sustainability%20Reports/Sustainability%20%20Report%202021_English.pdf</t>
  </si>
  <si>
    <t>https://www.aljazeera.com/economy/2019/10/8/qatar-building-large-co2-storage-plant</t>
  </si>
  <si>
    <t>Qatar Petroleum, ExxonMobil</t>
  </si>
  <si>
    <t>Qatar LNG</t>
  </si>
  <si>
    <t>PYCASSO hub</t>
  </si>
  <si>
    <t>Terega, Pole Avenia, Agglo Pau, Holcim Group, Université de Pau, BGRM, IFPEN, Schlumberger, Repsol, CNAM, geostock, geopetrol</t>
  </si>
  <si>
    <t>PYCASSO hub phase 2 - northern and cross-border pipeline</t>
  </si>
  <si>
    <t>https://www.reuters.com/world/europe/carbon-capture-storage-projects-across-europe-2022-12-28/</t>
  </si>
  <si>
    <t>PYCASSO hub phase 1 - eastern and western pipeline</t>
  </si>
  <si>
    <t>https://www.mitsubishicorp.com/jp/en/pr/archive/2021/html/0000046720.html</t>
  </si>
  <si>
    <t>JOGMEC, Mitsubishi, PT Panca Amara Utama, ITB</t>
  </si>
  <si>
    <t>PT Panca Amara Utama (PAU) Banggai ammonia plant, Luwuk Central Sulawesi</t>
  </si>
  <si>
    <t>https://www.protos.co.uk/news/peel-nre-reveals-plans-for-co2-network-at-protos-in-cheshire/</t>
  </si>
  <si>
    <t>Peel NRE, Progressive Energy</t>
  </si>
  <si>
    <t>Protos CO2 network phase 2</t>
  </si>
  <si>
    <t>Protos CO2 network phase 1</t>
  </si>
  <si>
    <t>NORNE</t>
  </si>
  <si>
    <t>Capio Danmark</t>
  </si>
  <si>
    <t>Projects Trelleborg and Fyrkat (2 storage sites) phase 2</t>
  </si>
  <si>
    <t>Projects Trelleborg and Fyrkat (2 storage sites) phase 1</t>
  </si>
  <si>
    <t>https://www.projecttundrand.com/post/fluor-awarded-project-tundra-feed-study</t>
  </si>
  <si>
    <t>https://www.inforum.com/news/north-dakota/with-cost-upped-to-1-45b-project-tundra-seeks-funds-from-north-dakota-energy-board</t>
  </si>
  <si>
    <t>https://www.projecttundrand.com/post/minnkota-and-summit-carbon-solutions-announce-co2-storage-partnership</t>
  </si>
  <si>
    <t>\\vfiler2\group4\STO\WEO\ETP\CCUS\3_Databases\CCUS Tracking\References\Front-End Engineering &amp; Design Project Tundra Carbon Capture System.pdf</t>
  </si>
  <si>
    <t>https://www.projecttundrand.com/co2-storage</t>
  </si>
  <si>
    <t>Minnkota-Summit Carbon solutions storage (ND)</t>
  </si>
  <si>
    <t>Minnkota Power Cooperative Inc.</t>
  </si>
  <si>
    <t>Project Tundra at Milton R Young Station (ND)</t>
  </si>
  <si>
    <t>https://www.scoop.co.nz/stories/BU1910/S00041/update-8-rivers-ccs-project-in-60m-capital-raise.htm</t>
  </si>
  <si>
    <t>8Rivers, Toshiba, McDermott, Exelon, Oxy</t>
  </si>
  <si>
    <t>New Zealand</t>
  </si>
  <si>
    <t>Project Pouakai Hydrogen Production with CCS</t>
  </si>
  <si>
    <t>North Shore Energy, Starwood Energy Group</t>
  </si>
  <si>
    <t>Project Phoenix ammonia (WY)</t>
  </si>
  <si>
    <t>Project OASIS Shelby County (AL)</t>
  </si>
  <si>
    <t>Southern States Energy Board</t>
  </si>
  <si>
    <t>Project Lochridge (LA)</t>
  </si>
  <si>
    <t>https://www.white-energy.com/occidental-petroleum-and-white-energy-to-study-feasibility-of-capturing-co2for-use-in-enhanced-oil-recovery-operations/</t>
  </si>
  <si>
    <t>White Energy, Oxy Low Carbon Ventures</t>
  </si>
  <si>
    <t>Project Interseqt - Plainview Ethanol Plant (TX)</t>
  </si>
  <si>
    <t>Project Interseqt - Hereford Ethanol Plant (TX)</t>
  </si>
  <si>
    <t>https://www.missionzero.tech/news/mission-zero-and-4401-team-up-for-project-hajar</t>
  </si>
  <si>
    <t>Mission Zero, 44.01</t>
  </si>
  <si>
    <t>Oman</t>
  </si>
  <si>
    <t>https://www.ineos.com/news/ineos-group/ineos-led-consortium-announces-breakthrough-in-carbon-capture-and-storage/</t>
  </si>
  <si>
    <t>https://www.offshore-energy.biz/danish-govt-bankrolls-two-projects-for-co2-storage-in-north-sea/</t>
  </si>
  <si>
    <t>https://www.projectgreensand.com/en/hvad-er-project-greensand</t>
  </si>
  <si>
    <t>https://projectgreensand.com/</t>
  </si>
  <si>
    <t>https://wintershalldea.com/en/newsroom/offshore-ccs-planned-2025-project-greensand</t>
  </si>
  <si>
    <t>Project Greensand</t>
  </si>
  <si>
    <t>INEOS E&amp;P, Wintershell Dea, Welltec (storage)</t>
  </si>
  <si>
    <t>Project Greensand phase 2</t>
  </si>
  <si>
    <t>Project Greensand phase 1</t>
  </si>
  <si>
    <t>https://www.energy.gov/fecm/foa-1999-project-selections</t>
  </si>
  <si>
    <t>Project ECO2S: Early CO2 Storage Complex in Kemper County (MS)</t>
  </si>
  <si>
    <t>https://www.eralberta.ca/projects/details/project-clear-horizon/</t>
  </si>
  <si>
    <t>Project Clear Horizon (ALB)</t>
  </si>
  <si>
    <t xml:space="preserve"> City of Medicine Hat</t>
  </si>
  <si>
    <t>https://www.spglobal.com/commodityinsights/en/market-insights/latest-news/electric-power/101221-consortium-plans-700-mw-blue-hydrogen-project-in-thames-with-scottish-ccs-by-2027</t>
  </si>
  <si>
    <t>https://www.projectcavendish.com/</t>
  </si>
  <si>
    <t>Acorn CCS</t>
  </si>
  <si>
    <t xml:space="preserve">Arup, VPI, National Grid Ventures, Shell, SSE Thermal, Uniper, Acorn
</t>
  </si>
  <si>
    <t>Project Cavendish Phase 2</t>
  </si>
  <si>
    <t>Project Cavendish Phase 1</t>
  </si>
  <si>
    <t>https://www.carboncapture.com/project-bison</t>
  </si>
  <si>
    <t>CarbonCapture, Frontier Carbon Solutions</t>
  </si>
  <si>
    <t>Project Bifrost</t>
  </si>
  <si>
    <t xml:space="preserve"> Danish Underground Consortium (TotalEnergies, Noreco, Nordsofonden), Orsted, TU Denmark</t>
  </si>
  <si>
    <t>Project Bifrost Phase 2</t>
  </si>
  <si>
    <t>https://offshore.dtu.dk/english/press-room/news/project-bifrost-new-promising-ccs-results?id=32a4bc2b-ac81-42c7-bcd0-145f189df19a</t>
  </si>
  <si>
    <t>https://www.oedigital.com/news/490432-duc-rsted-dtu-enter-ccs-project-in-denmark</t>
  </si>
  <si>
    <t>https://www.noreco.com/news/2021/q3/noreco-announces-the-ccs-partnership-project-bifrost</t>
  </si>
  <si>
    <t>Project Bifrost Phase 1</t>
  </si>
  <si>
    <t>https://www.icis.com/explore/resources/news/2020/11/24/10578851/sweden-s-perstorp-to-produce-biomethanol-at-stenungsund-includes-ccu-unit/</t>
  </si>
  <si>
    <t>https://projectair.se/en/news/project-air-receives-eur-30-million-from-the-swedish-energy-agency/</t>
  </si>
  <si>
    <t>https://climate.ec.europa.eu/system/files/2022-07/LSC2_List_of_pre-selected_projects_6.pdf</t>
  </si>
  <si>
    <t>Perstorp Oxo AB (capture and methanol), FORTUM SVERIGE AB (hydrogen), Sydkraft AB</t>
  </si>
  <si>
    <t>Project Air</t>
  </si>
  <si>
    <t>Prinos CO2 storage</t>
  </si>
  <si>
    <t>Energean</t>
  </si>
  <si>
    <t>Greece</t>
  </si>
  <si>
    <t>Prinos sigma plant</t>
  </si>
  <si>
    <t>https://www.halliburton.com/en/about-us/press-release/energean-selects-halliburton-carbon-storage-subsurface-study-greece</t>
  </si>
  <si>
    <t>https://www.energean.com/media/5183/energean-annual-report-2021.pdf</t>
  </si>
  <si>
    <t>Prinos CCS phase 1</t>
  </si>
  <si>
    <t>https://www.offshore-energy.biz/preem-kicks-off-swedens-largest-ccs-project/</t>
  </si>
  <si>
    <t>Preem, Aker solutions, Equinor</t>
  </si>
  <si>
    <t>Preem CCS at Lysekil refinery</t>
  </si>
  <si>
    <t>https://prax.com/prax-lindsey-oil-refinery-joins-v-net-zero-humber-cluster/</t>
  </si>
  <si>
    <t>Prax</t>
  </si>
  <si>
    <t>Prax Lindsey Oil Refinery Phase 2</t>
  </si>
  <si>
    <t>Prax Lindsey Oil Refinery Phase 1</t>
  </si>
  <si>
    <t>https://netl.doe.gov/projects/project-information.aspx?p=FE0031841</t>
  </si>
  <si>
    <t>https://prairiestateenergycampus.com/carbon_capture_retrofit_project/</t>
  </si>
  <si>
    <t>Illinois Storage Corridor</t>
  </si>
  <si>
    <t>Prairie Research Institute (University of Illinois), Mitsubishi Heavy Industries, Kiewit Engineering Group, Sargent &amp; Lundy</t>
  </si>
  <si>
    <t>Prairie State Generating Station Carbon Capture (IL)</t>
  </si>
  <si>
    <t>https://www.porthosco2.nl/en/</t>
  </si>
  <si>
    <t>Energie Beheer Nederland (EBN), Gasunie, and the Port of Rotterdam</t>
  </si>
  <si>
    <t>Porthos phase 2</t>
  </si>
  <si>
    <t>Porthos phase 1</t>
  </si>
  <si>
    <t>Port of Kalundborg terminal and pipeline to Trelleborg phase 2</t>
  </si>
  <si>
    <t>Port of Kalundborg terminal and pipeline to Trelleborg phase 1</t>
  </si>
  <si>
    <t>Port of Aalborg terminal and pipeline to Fyrkat</t>
  </si>
  <si>
    <t>https://www.offshore-mag.com/renewable-energy/article/14203679/equinor-horisont-progressing-polaris-carbon-storage-project-offshore-northern-norway</t>
  </si>
  <si>
    <t>https://www.horisontenergi.no/carbon-storage/</t>
  </si>
  <si>
    <t>Polaris offshore storage facility</t>
  </si>
  <si>
    <t xml:space="preserve">Horisont Energi, Fertiberia </t>
  </si>
  <si>
    <t>https://www.energyvoice.com/renewables-energy-transition/ccs/americas-ccs/336709/shell-polaris-ccs-alberta/</t>
  </si>
  <si>
    <t>https://www.shell.ca/en_ca/media/news-and-media-releases/news-releases-2021/shell-proposes-large-scale-ccs-facility-in-alberta.html</t>
  </si>
  <si>
    <t>https://www.shell.ca/en_ca/about-us/projects-and-sites/scotford.html</t>
  </si>
  <si>
    <t>Polaris CCS capture (ALB)</t>
  </si>
  <si>
    <t>https://poet.com/resources/documents/POET-sustainability-report.pdf</t>
  </si>
  <si>
    <t>https://www.prnewswire.com/news-releases/navigator-co2-poet-sign-letter-of-intent-to-capture-transport-and-store-five-5-million-tons-of-co2-annually-301562239.html?tc=eml_cleartime</t>
  </si>
  <si>
    <t>Heartland Greenway</t>
  </si>
  <si>
    <t>POET</t>
  </si>
  <si>
    <t>POET 18 bioprocessing plants (IA, NE, SD)</t>
  </si>
  <si>
    <t>Plymouth Energy, Summit Carbon Solutions</t>
  </si>
  <si>
    <t>Plymouth Energy Merrill biorefinery (IA)</t>
  </si>
  <si>
    <t>https://www.energy.gov/fecm/foa-2058-front-end-engineering-design-feed-studies-carbon-capture-systems-coal-and-natural-gas</t>
  </si>
  <si>
    <t>ECO2S</t>
  </si>
  <si>
    <t>Southern Company Services, Linde Gas North America LLC</t>
  </si>
  <si>
    <t xml:space="preserve">Plant Daniel Carbon Capture (MS) </t>
  </si>
  <si>
    <t>Pine Lake Corn Processors, Summit Carbon Solutions</t>
  </si>
  <si>
    <t>Pine Lake Corn Processors Steamboat Rock biorefinery (IA)</t>
  </si>
  <si>
    <t>http://www.westlakeenergy.ca/pincher-creek-waterton-ccus-hub/</t>
  </si>
  <si>
    <t>Pincher Creek Carbon Sequestration Hub (ALB)</t>
  </si>
  <si>
    <t xml:space="preserve"> West Lake Energy Corp.</t>
  </si>
  <si>
    <t>https://gascompressionmagazine.com/2021/06/04/6014/</t>
  </si>
  <si>
    <t>https://www.globenewswire.com/en/news-release/2021/05/27/2237301/0/en/Pieridae-Creating-Caroline-Carbon-Capture-Power-Complex.html</t>
  </si>
  <si>
    <t>Pieridae Energy Ltd.</t>
  </si>
  <si>
    <t>Pieridae Caroline Carbon Capture Power Complex Phase 2 (ALB)</t>
  </si>
  <si>
    <t>Pieridae Caroline Carbon Capture Power Complex Phase 1 (ALB)</t>
  </si>
  <si>
    <t>https://investors.babcock.com/press-releases/press-release-details/2023/Babcock--Wilcox-Awarded-Contract-to-Support-Phillips-66-Carbon-Capture-Project-in-U.K/default.aspx</t>
  </si>
  <si>
    <t>https://fueloilnews.co.uk/2022/05/shell-tech-deal-will-see-phillips-66-refinery-first-to-reduce-co2-emissions/</t>
  </si>
  <si>
    <t>Phillips 66, Babcock &amp; Wilcox (FEED)</t>
  </si>
  <si>
    <t>Phillips 66 Humber refinery</t>
  </si>
  <si>
    <t>https://investors.bakerhughes.com/news-releases/news-release-details/baker-hughes-supply-key-technology-one-worlds-largest-offshore</t>
  </si>
  <si>
    <t>https://www.petronas.com/media/media-releases/petronas-carigali-reaches-final-investment-decision-kasawari-ccs-project</t>
  </si>
  <si>
    <t>http://tradearabia.com/touch/article/OGN/395506</t>
  </si>
  <si>
    <t>https://www.upstreamonline.com/exclusive/petronas-awards-dual-feed-contracts-for-worlds-largest-offshore-ccs-project/2-1-1167988</t>
  </si>
  <si>
    <t>https://ijglobal.com/articles/160281/petronas-moves-forward-kasawari-ccs</t>
  </si>
  <si>
    <t>https://www.petronas.com/flow/business/offer-no-other</t>
  </si>
  <si>
    <t>https://www.offshore-energy.biz/petronas-picks-xodus-for-malaysian-offshore-carbon-capture-project/</t>
  </si>
  <si>
    <t>Petronas, Technip, National Petroleum Construction Company, Baker Hughes (compressor)</t>
  </si>
  <si>
    <t>Malaysia</t>
  </si>
  <si>
    <t>Petronas Kasawari gas field CCS project (Kasawari Phase 2 project)</t>
  </si>
  <si>
    <t>https://www.ogci.com/case-study/petrobras-applying-carbon-capture-and-eor-at-scale-in-ultra-deep-waters-case-study/</t>
  </si>
  <si>
    <t>https://www.offshore-mag.com/geosciences/article/16763789/petrobras-tests-new-technologies-for-co2-capture-storage</t>
  </si>
  <si>
    <t>https://sequestration.mit.edu/tools/projects/lula.html</t>
  </si>
  <si>
    <t>Petrobas</t>
  </si>
  <si>
    <t>Brazil</t>
  </si>
  <si>
    <t>Petrobras Santos Basin pre-salt oilfield CCS</t>
  </si>
  <si>
    <t>https://sustentabilidade.petrobras.com.br/documents/42532/0/2021%20SUSTAINABILITY%20REPORT/343f2b9c-8bbb-ef73-0cb9-b797fad3f896</t>
  </si>
  <si>
    <t>https://localtoday.news/tx/the-worlds-largest-carbon-capture-facility-is-getting-a-second-chance-in-texas-164853.html</t>
  </si>
  <si>
    <t>https://www.energy.gov/fecm/petra-nova-wa-parish-project</t>
  </si>
  <si>
    <t>https://www.eia.gov/todayinenergy/detail.php?id=33552</t>
  </si>
  <si>
    <t>Suspended</t>
  </si>
  <si>
    <t>Equity: NRG and JX Nippon, Debt: JBIC &amp; Mizhou bank (backed by NEXI)</t>
  </si>
  <si>
    <t>Petra Nova Carbon Capture (TX)</t>
  </si>
  <si>
    <t>https://www.ssethermal.com/news-and-views/2022/07/major-engineering-contract-awarded-at-landmark-peterhead-carbon-capture-power-station</t>
  </si>
  <si>
    <t>https://www.sse.com/news-and-views/2022/03/peterhead-takes-major-step-towards-low-carbon-power-as-planning-application-submitted/</t>
  </si>
  <si>
    <t>https://www.equinor.com/en/where-we-are/united-kingdom/110521-peterhead-CCS.html</t>
  </si>
  <si>
    <t>SSE Thermal, Equinor</t>
  </si>
  <si>
    <t>Peterhead Carbon Capture Power Station</t>
  </si>
  <si>
    <t>https://uk-ireland.rwe.com/innovation/pembroke-net-zero-centre-pnzc</t>
  </si>
  <si>
    <t>Pembroke Net Zero Centre (PNZC)</t>
  </si>
  <si>
    <t>https://mmexresources.com/project/pecos-county-ultra-clean-fuels-refining/</t>
  </si>
  <si>
    <t>MMEX</t>
  </si>
  <si>
    <t>Pecos County Ultra Clean Fuels Refining (TX)</t>
  </si>
  <si>
    <t>https://www.wafb.com/story/13947240/pcs-nitrogen-plant-will-restart/</t>
  </si>
  <si>
    <t>https://s1.q4cdn.com/594864049/files/doc_presentations/2017/2017-February-Corporate-Presentation-Final.pdf</t>
  </si>
  <si>
    <t>https://www.ammoniaenergy.org/wp-content/uploads/2020/12/Blake-Adair.pdf</t>
  </si>
  <si>
    <t>Nutrien, Denbury</t>
  </si>
  <si>
    <t>PCS Nitrogen-Geismar plant (LA)</t>
  </si>
  <si>
    <t>https://nutrien-prod-asset.s3.us-east-2.amazonaws.com/s3fs-public/uploads/2022-05/Nutrien%20Announces%20Intention%20to%20Build%20World%E2%80%99s%20Largest%20Clean%20Ammonia%20Production%20Facility.pdf</t>
  </si>
  <si>
    <t>PCS Nitrogen Geismar Ammonia plant (LA)</t>
  </si>
  <si>
    <t>https://www.offshore-technology.com/news/totalenergies-carbon-papua-lng/</t>
  </si>
  <si>
    <t>https://totalenergies.com/media/news/press-releases/papua-new-guinea-totalenergies-announces-new-milestone-towards-papua-lng</t>
  </si>
  <si>
    <t>https://totalenergies.com/fr/medias/actualite/communiques/total-et-letat-de-papouasie-nouvelle-guinee-signent-laccord-gaz-pour-le-projet-papua-lng</t>
  </si>
  <si>
    <t>Total Energies</t>
  </si>
  <si>
    <t>Papua New Guinea</t>
  </si>
  <si>
    <t>Papua LNG CCS</t>
  </si>
  <si>
    <t>https://carbonengineering.com/news-updates/multi-million-tonne-south-texas/</t>
  </si>
  <si>
    <t>https://www.oxy.com/news/news-releases/1pointfive-and-carbon-engineering-announce-direct-air-capture-deployment-approach-to-enable-global-build-out-of-plants/</t>
  </si>
  <si>
    <t>https://www.denbury.com/investor-relations/press-releases/press-release-details/2022/Denbury-Expands-CO2-Sequestration-Portfolio-With-Additional-Site-in-Louisianas-Industrial-Corridor/default.aspx</t>
  </si>
  <si>
    <t>Oxy CO2 sequestration hub (TX)</t>
  </si>
  <si>
    <t>Occidental, 1PointFive, Carbon Engineering</t>
  </si>
  <si>
    <t>Oxy CE Kleberg County DAC plants (TX) expansion 2035 (15 plants)</t>
  </si>
  <si>
    <t>https://www.reuters.com/business/energy/occidental-misses-fourth-quarter-profit-estimates-2023-02-27/</t>
  </si>
  <si>
    <t>1PointFive, Carbon Engineering</t>
  </si>
  <si>
    <t>https://www.1pointfive.com/1pointfive-announces-plan-to-develop-carbon-capture-and-sequestration-hub-in-southeast-texas</t>
  </si>
  <si>
    <t>https://www.oxy.com/news/news-releases/oxy-low-carbon-ventures-and-natural-resource-partners-l.p.-enter-into-co2-sequestration-agreement/</t>
  </si>
  <si>
    <t>1PointFive (Oxy Low carbon ventures), Natural Resource Partners L.P</t>
  </si>
  <si>
    <t>Oxy BlueBonnet CO2 sequestration hub (TX)</t>
  </si>
  <si>
    <t>https://www.businesswire.com/news/home/20220703005020/en/Technip-Energies-Awarded-a-Large-EPC-Contract-by-Hafslund-Oslo-Celsio-for-a-World-First-Carbon-Capture-and-Storage-Project-at-Waste-to-Energy-Plant-in-Norway</t>
  </si>
  <si>
    <t>https://www.linkedin.com/posts/jannicke-gerner-bjerk%C3%A5s-a65aa86b_hafslundoslocelsio-celsio-ccs-activity-6937322763439230976-87Bf?utm_source=linkedin_share&amp;utm_medium=member_desktop_web</t>
  </si>
  <si>
    <t>https://gassnova.no/en/news/revised-state-budget-government-guarantees-carbon-capture-at-klemetsrud</t>
  </si>
  <si>
    <t>https://www.spglobal.com/commodityinsights/en/market-insights/latest-news/electric-power/111621-interview-fortum-oslo-varme-hails-ccs-for-waste-plant-as-model-for-hard-to-abate-sectors</t>
  </si>
  <si>
    <t>https://gassnova.no/app/uploads/2020/11/Gassnova-Developing-Longship-FINAL-1.pdf</t>
  </si>
  <si>
    <t>Hafslund Oslo Celsio (formerly Fortum Oslo Varme)</t>
  </si>
  <si>
    <t>Oslo Waste to Energy Capture Klemetsrud</t>
  </si>
  <si>
    <t>https://www.newswire.ca/news-releases/enhance-energy-announces-the-origins-project-a-carbon-sequestration-hub-in-central-alberta-814211988.html</t>
  </si>
  <si>
    <t>https://majorprojects.alberta.ca/details/Origins-Carbon-Sequestration-Hub-Project/8539</t>
  </si>
  <si>
    <t>Origins Project</t>
  </si>
  <si>
    <t>Enhance Energy</t>
  </si>
  <si>
    <t>Origins Project (ALB)</t>
  </si>
  <si>
    <t>https://www.eralberta.ca/projects/details/genesee-ccs/</t>
  </si>
  <si>
    <t>https://www.prnewswire.com/news-releases/lehigh-cement-and-enbridge-agree-to-advance-a-co2-storage-solution-in-alberta-301468110.html</t>
  </si>
  <si>
    <t>https://www.cemnet.com/News/story/172124/lehigh-cement-signs-mou-for-edmonton-ccus-project.html</t>
  </si>
  <si>
    <t>https://www.capitalpower.com/media/media_releases/capital-power-and-enbridge-collaborate-to-reduce-co2-emissions-in-alberta/</t>
  </si>
  <si>
    <t>Open Access Wabamun Carbon Hub</t>
  </si>
  <si>
    <t>Enbridge, Capital Power, Lehigh Cement and  First Nation Capital Investment Partnership (FNCIP)</t>
  </si>
  <si>
    <t>Open Access Wabamun Carbon Hub (ALB)</t>
  </si>
  <si>
    <t>Opal Carbon Hub (ALB)</t>
  </si>
  <si>
    <t xml:space="preserve"> Kiwetinohk Energy Corp.</t>
  </si>
  <si>
    <t>http://ethanolproducer.com/articles/17119/doe-funds-ccus-project-at-ethanol-plant-opens-new-ccus-foa</t>
  </si>
  <si>
    <t>G:\ETP\CCUS\1_Publications\3_External\1_IEAGHG\2021 information papers\2021-IP15 Carbon Management and Oil and Gas Research Project Review Meeting</t>
  </si>
  <si>
    <t>https://netl.doe.gov/project-information?p=FE0031892</t>
  </si>
  <si>
    <t>http://www.ethanolproducer.com/articles/18527/rex-reports-profitable-q2-for-ethanol-segment</t>
  </si>
  <si>
    <t>One Earth Energy</t>
  </si>
  <si>
    <t>One Earth Energy ethanol CCS (IL)</t>
  </si>
  <si>
    <t>https://www.zawya.com/en/projects/industry/omans-oq-weighs-blue-ammonia-production-from-omifco-plant-d6jrc6bz</t>
  </si>
  <si>
    <t>OQ group, Omifco</t>
  </si>
  <si>
    <t>Omifco ammonia capture</t>
  </si>
  <si>
    <t>https://www.woodplc.com/news/latest-press-releases/2023/wood-secures-engineering-contract-for-pathways-alliance-ccs-pipeline</t>
  </si>
  <si>
    <t>https://www.cbc.ca/news/canada/calgary/oilsands-group-pledges-to-spend-16-5b-on-carbon-capture-project-by-2030-1.6616689</t>
  </si>
  <si>
    <t>https://pathwaysalliance.ca/release-detailed-evaluation/</t>
  </si>
  <si>
    <t>https://www.eralberta.ca/projects/details/oil-sands-ccus-pathways-to-net-zero/</t>
  </si>
  <si>
    <t>Oil Sands CCUS Pathways to Net Zero</t>
  </si>
  <si>
    <t>Pathways Alliance (CNRL, Cenovus Energy, ConocoPhilips, Imperial, MEG Energy, and Suncor)</t>
  </si>
  <si>
    <t>Oil Sands CCUS Pathways to Net Zero (ALB) (T&amp;S)</t>
  </si>
  <si>
    <t>Oil Sands CCUS Pathways to Net Zero (ALB) (14 facilities)</t>
  </si>
  <si>
    <t>https://www.oci.nl/news/2022-oci-progresses-iowa-s-carbon-capture-sequestration-project-to-abate-its-co2-emissions-and-produce-low-carbon-ammonia-urea-and-def-in-the-us/</t>
  </si>
  <si>
    <t>OCI, Enerflex (CO2 capture), Blackrock (funding), Navigor (T)</t>
  </si>
  <si>
    <t>OCI Fertilizer plant phase 2</t>
  </si>
  <si>
    <t>OCI Fertilizer plant phase 1</t>
  </si>
  <si>
    <t>https://open.alberta.ca/dataset/90f61413-0ef1-45a4-9e1c-6bff7c23fd7e/resource/f63e6823-4eec-4a62-9590-b6a091c7a058/download/energy-actl-knowledge-sharing-2019-summary-report.pdf</t>
  </si>
  <si>
    <t>https://www.sciencedirect.com/science/article/pii/S1876610213008849</t>
  </si>
  <si>
    <t>https://actl.ca/actl-project/about-actl/</t>
  </si>
  <si>
    <t>Northwest Redwater Partnership</t>
  </si>
  <si>
    <t>NWR CO2 Recovery Unit (Sturgeon Refinery) (ACTL) (ALB)</t>
  </si>
  <si>
    <t>https://www.upstreamonline.com/energy-transition/novatek-steps-up-ambitions-on-blue-ammonia-and-hydrogen/2-1-1090858</t>
  </si>
  <si>
    <t>\\vfiler1\group0\IEA\DOCS\Hydrogen\Global Hydrogen Review 2022\3. Research\Russia_Atlas_Hydrogen_Projects.pdf</t>
  </si>
  <si>
    <t>Novatek Obskiy Gas Chemical Complex Blue ammonia</t>
  </si>
  <si>
    <t>https://www.prnewswire.com/news-releases/summit-carbon-solutions-partners-with-blue-ammonia-project-to-decarbonize-ag-supply-chain-301457380.html</t>
  </si>
  <si>
    <t>https://northernplainsnitrogen.com/summit-carbon-solutions-partners-with-blue-ammonia-project-to-decarbonize-ag-supply-chain/</t>
  </si>
  <si>
    <t>https://www.grandforksherald.com/news/local/although-no-word-northern-plains-nitrogen-plant-is-imminent-in-grand-forks-press-release-sparks-discussion</t>
  </si>
  <si>
    <t>Northern Plains Nitrogen, Summit Carbon Solutions (T&amp;S)</t>
  </si>
  <si>
    <t>Northern Plains Nitrogen Blue ammonia (ND)</t>
  </si>
  <si>
    <t>https://norlights.com/news/northern-lights-awards-ship-management-contract-to-k-line/</t>
  </si>
  <si>
    <t>http://www.energyglobalnews.com/transocean-enabler-to-drill-two-wells-for-the-northern-lights-ccs-project/</t>
  </si>
  <si>
    <t>Shell, TotalEnergies, Equinor</t>
  </si>
  <si>
    <t>Northern Lights Phase 2</t>
  </si>
  <si>
    <t>https://www.linkedin.com/posts/sverre-over%C3%A5-43854b71_northernlights-ccs-activity-7002252711698022400-ac6c?utm_source=share&amp;utm_medium=member_desktop</t>
  </si>
  <si>
    <t xml:space="preserve">Shell, TotalEnergies, Equinor, Yara Slusiskil (Source of CO2) </t>
  </si>
  <si>
    <t>Northern Lights Phase 1</t>
  </si>
  <si>
    <t>https://www.equinor.com/news/uk/20220512-east-coast-cluster-carbon-storage-licences</t>
  </si>
  <si>
    <t>https://genesisenergies.com/news/genesis-awarded-northern-endurance-partnership-nep-offshore-feed</t>
  </si>
  <si>
    <t>https://www.netzeroteesside.co.uk/northern-endurance-partnership/</t>
  </si>
  <si>
    <t>BP, National Grid, Equinor, Shell and Total (partners), Worley (technical advisors)</t>
  </si>
  <si>
    <t>https://eralberta.ca/wp-content/uploads/2022/04/Lehigh-Edmonton-CCS-Feasibility-ERA-Project-Outcomes-Non-Confidential.pdf</t>
  </si>
  <si>
    <t>https://www.lehighhanson.com/resources/news/news/2021/01/22/low-carbon-cement-possible-with-ccs</t>
  </si>
  <si>
    <t xml:space="preserve"> Open Access Wabamun Carbon Hub</t>
  </si>
  <si>
    <t>Heidelberg Materials (Lehigh Cement), Enbridge, Mitsubishi HI (feasibility)</t>
  </si>
  <si>
    <t>Northern America Edmonton Cement (ALB)</t>
  </si>
  <si>
    <t>https://carbonengineering.com/news-updates/uks-first-large-scale-dac-facility/?utm_campaign=Newsletter%20Content&amp;utm_source=email&amp;utm_content=Carbon%20Quarterly%20Q2%202021</t>
  </si>
  <si>
    <t>Storegga, Carbon Engineering. This project is led by Storegga, through its wholly owned subsidiary Pale Blue Dot Energy, with technology partner Carbon Engineering (CE), engineering partner Petrofac Facilities Management, and support from the Universities of Cambridge and Edinburgh.</t>
  </si>
  <si>
    <t xml:space="preserve">North East Alliance, Gas production companies in Western Yakutia
</t>
  </si>
  <si>
    <t>North East Alliance blue ammonia Yakutia Phase 2</t>
  </si>
  <si>
    <t>North East Alliance blue ammonia Yakutia Phase 1</t>
  </si>
  <si>
    <t>https://www.stalbertgazette.com/local-news/carbon-capture-plant-proposed-west-of-legal-bison-brister-comeau-wierzba-5969255</t>
  </si>
  <si>
    <t>North Drumheller Hub (ALB)</t>
  </si>
  <si>
    <t xml:space="preserve"> Bison Low Carbon Ventures Inc. </t>
  </si>
  <si>
    <t>https://norsus.no/wp-content/uploads/LCA-of-CCS-and-CCU_OR-28.21_final-report-1-1.pdf</t>
  </si>
  <si>
    <t>https://www.geos.ed.ac.uk/sccs/project-info/2222</t>
  </si>
  <si>
    <t>https://www.borgco2.no/reports</t>
  </si>
  <si>
    <t>Borg Havn, Norske Skog Saugbrugs</t>
  </si>
  <si>
    <t>Norske Skog Saugbrugs (Borg CO2)</t>
  </si>
  <si>
    <t>https://www.norcem.no/en/CCS%20at%20Brevik</t>
  </si>
  <si>
    <t>Norcem, Aker CC (tech)</t>
  </si>
  <si>
    <t>Norcem Brevik</t>
  </si>
  <si>
    <t>https://www.japex.co.jp/en/news/detail/20220530_02/</t>
  </si>
  <si>
    <t>Niigata East Port CCUS Hub &amp; Cluster</t>
  </si>
  <si>
    <t>JAPEX</t>
  </si>
  <si>
    <t>https://www.naturalgasintel.com/nextdecade-targets-rio-grande-fid-early-next-year-after-latest-spa/</t>
  </si>
  <si>
    <t>https://nextdecade.gcs-web.com/static-files/ce6f04c5-06c0-4a99-b89e-dd70344bac4e</t>
  </si>
  <si>
    <t>Houston CCS Hub</t>
  </si>
  <si>
    <t>NextDecade, Mitsubishi HI (ESA/Tech)</t>
  </si>
  <si>
    <t>NextDecade Rio Grande LNG (TX)</t>
  </si>
  <si>
    <t>https://www.carboncapturejournal.com/ViewNews.aspx?NewsID=4894</t>
  </si>
  <si>
    <t>BP, Equinor, Technip Energies (FEED), GE Gas Power (FEED)</t>
  </si>
  <si>
    <t>Net Zero Teesside Power</t>
  </si>
  <si>
    <t>https://netpower.com/net-power-announces-its-first-utility-scale-clean-energy-power-plant-integrated-with-co2-sequestration/</t>
  </si>
  <si>
    <t>Net Power, Oxy (T&amp;S), 8 Rivers capital (funding)</t>
  </si>
  <si>
    <t>Net Power Odessa gas plant (TX)</t>
  </si>
  <si>
    <t>https://www.neptuneenergy.com/esg/l10-area-ccs-development</t>
  </si>
  <si>
    <t>https://www.offshore-mag.com/renewable-energy/article/14188825/neptune-energy-leading-dutch-north-sea-carbon-capture-and-storage-study</t>
  </si>
  <si>
    <t>Neptune Energy L10</t>
  </si>
  <si>
    <t>Neptune Energy, EBN, Rosewood Exploration, and XTO Netherlands</t>
  </si>
  <si>
    <t>Neptune Energy L10 Area CCS development phase 2</t>
  </si>
  <si>
    <t>Neptune Energy L10 Area CCS development phase 1</t>
  </si>
  <si>
    <t>https://www.nauticolenergy.com/2022/04/22/nauticol-energys-inaugural-sustainability-report/</t>
  </si>
  <si>
    <t>https://enhanceenergy.com/nauticol-energy-and-enhance-energy-partner/</t>
  </si>
  <si>
    <t>Nauticol, Enhance Energy</t>
  </si>
  <si>
    <t>Nauticol and Enhance Energy blue methanol project (ALB)</t>
  </si>
  <si>
    <t>https://www.shell.com.cn/en_cn/media/media-releases/2022-media-releases/shell-partners-with-cnooc-guangdong-government-exxonmobil-on-offshore-carbon-capture-and-storage-hub-in-china.html</t>
  </si>
  <si>
    <t>Daya bay CCS Hub</t>
  </si>
  <si>
    <t>Nanhai petrochemical plant-Capture for Daya bay CCS</t>
  </si>
  <si>
    <t>Golden Spread Electric Cooperative,  University of Texas at Austin </t>
  </si>
  <si>
    <t>Mustang Station Carbon Capture (TX)</t>
  </si>
  <si>
    <t>https://www.offshore-energy.biz/woodside-bp-and-mimi-join-forces-for-ccs-study-in-australia/</t>
  </si>
  <si>
    <t>https://www.energyvoice.com/renewables-energy-transition/ccs/404600/australia-pledges-50m-for-two-ccs-hubs/</t>
  </si>
  <si>
    <t>Burrup CCUS hub</t>
  </si>
  <si>
    <t>Woodside, bp, Shell, Chevron, MIMI (50/50 Mitsubishi and Mitsui)</t>
  </si>
  <si>
    <t>Multi-user Burrup CCUS hub and network (Karratha CCS Project)</t>
  </si>
  <si>
    <t>https://www.esdm.go.id/en/media-center/news-archives/coal-gasification-in-tanjung-enim-cuts-lpg-imports-by-up-to-1-million-tones-per-year</t>
  </si>
  <si>
    <t>https://voi.id/en/economy/127348/investment-minister-brings-good-news-the-muara-enim-coal-dme-project-in-south-sumatra-will-absorb-12-000-local-workers</t>
  </si>
  <si>
    <t>https://jakartaglobe.id/business/air-products-chemicals-breaks-ground-for-23b-dme-plant-in-s-sumatra</t>
  </si>
  <si>
    <t>https://www.pertamina.com/en/news-room/news-release/from-biodiesel-dme-to-carbon-capture-pertamina-realizes-a-sustainable-green-economy</t>
  </si>
  <si>
    <t>Pertamina</t>
  </si>
  <si>
    <t>Muara Enim Downstream Coal to Dimethyl Ether (DME) Project</t>
  </si>
  <si>
    <t>https://www.offshore-energy.biz/adnoc-eneos-mitsui-to-look-into-clean-hydrogen-supply-chain-between-uae-and-japan/</t>
  </si>
  <si>
    <t>ADNOC, ENEOS, Mitsui</t>
  </si>
  <si>
    <t>MoU ADNOC ENEOS Mitsui Ruwais Industrial Area (2  phases?)</t>
  </si>
  <si>
    <t>https://www.businesswire.com/news/home/20220524005541/en/Mote-Enters-Advanced-Stage-of-Engineering-Design-for-Southern-California-Carbon-Negative-Hydrogen-Facility</t>
  </si>
  <si>
    <t>https://www.greencarcongress.com/2021/12/20211216-mote.html</t>
  </si>
  <si>
    <t>Use and storage</t>
  </si>
  <si>
    <t>Mote, CarbonCure, Fluor Corporation, SungasRenewables</t>
  </si>
  <si>
    <t>Mote biomass-to-hydrogen plant (CA)</t>
  </si>
  <si>
    <t>https://www.upstreamonline.com/energy-transition/santos-betting-big-on-carbon-capture-in-bid-to-drive-down-emissions/2-1-1053585</t>
  </si>
  <si>
    <t>https://www.santos.com/news/moomba-carbon-capture-and-storage-injection-trial-successful/</t>
  </si>
  <si>
    <t>https://www.santos.com/wp-content/uploads/2021/11/211101-Santos-announces-FID-on-Moomba-carbon-capture-and-storage-project.pdf</t>
  </si>
  <si>
    <t>Moomba storage hub</t>
  </si>
  <si>
    <t>Moomba Carbon Capture and Storage</t>
  </si>
  <si>
    <t>https://molgroup.info/storage/documents/publications/annual_reports/2021/mol_plc_consolidated_annual_report_2021_eng.pdf</t>
  </si>
  <si>
    <t>MOL group</t>
  </si>
  <si>
    <t>Hungary</t>
  </si>
  <si>
    <t>MOL Szank field CO2 EOR</t>
  </si>
  <si>
    <t>Mitchell CarbonSAFE (IL)</t>
  </si>
  <si>
    <t>Board of Trustees of the University of Illinois</t>
  </si>
  <si>
    <t>Summit Carbon solutions, Minnkota</t>
  </si>
  <si>
    <t>Minnkota-Summit Carbon Solutions storage (ND)</t>
  </si>
  <si>
    <t>https://www.mineralcarbonation.com/customers</t>
  </si>
  <si>
    <t>https://www.mineralcarbonation.com/blog/ccus-grant-awarded?categoryId=12078</t>
  </si>
  <si>
    <t>Mineral Carbonation International</t>
  </si>
  <si>
    <t>Mineral carbonation international Carbon Plant demonstrator</t>
  </si>
  <si>
    <t>https://www.global.toshiba/ww/news/corporate/2016/07/pr2601.html</t>
  </si>
  <si>
    <t>https://www.chemengonline.com/japanese-consortium-begins-five-year-large-scale-carbon-capture-project/</t>
  </si>
  <si>
    <t>https://www.global.toshiba/ww/news/energy/2020/10/news-20201031-01.html</t>
  </si>
  <si>
    <t>SIGMA Power Ariake (Toshiba), ESS</t>
  </si>
  <si>
    <t>Mikawa Power Plant BECCS Fukuoka Prefecture</t>
  </si>
  <si>
    <t>Summit carbon solutions (SK E&amp;S 10%)</t>
  </si>
  <si>
    <t>Midwest Carbon Express (NE, SD, ND, MI, IA)</t>
  </si>
  <si>
    <t>https://www.nd.gov/ndic/csea/applications/r1/C-01-08%20public%20documents/MAG%20CSEA%20Application%20-Carbon%20Capture%20&amp;%20Sequestration%20Project%20110121.pdf</t>
  </si>
  <si>
    <t>https://www.midwestagenergy.com/story-midwest-agenergys-blue-flint-facility-advancing-co2-project-receives-34-million-grant-375-204078</t>
  </si>
  <si>
    <t>https://www.biofuelsdigest.com/bdigest/2020/10/14/midwest-agenergy-drilling-ccs-test-well-at-blue-flint-ethanol-plant/</t>
  </si>
  <si>
    <t>Midwest Ag Energy</t>
  </si>
  <si>
    <t>Midwest AgEnergy Blue Flint ethanol (ND)</t>
  </si>
  <si>
    <t>https://hydrogen-central.com/pilot-energy-studies-competitive-clean-hydrogen-ammonia-producer/</t>
  </si>
  <si>
    <t>https://www.pilotenergy.com.au/sites/pilotenergy.com.au/files/asx-announcements/61045427.pdf</t>
  </si>
  <si>
    <t xml:space="preserve">Pilot Energy, Warrego Energy, APA group
</t>
  </si>
  <si>
    <t>Mid West Clean Energy Project</t>
  </si>
  <si>
    <t>https://bioenergyinternational.com/huron-clean-energy-begins-pre-feed-on-commercial-scale-dac-to-fuels-facility/</t>
  </si>
  <si>
    <t>https://www.radionl.com/2021/10/14/84335/</t>
  </si>
  <si>
    <t>https://carbonengineering.com/news-updates/large-scale-commercial-facility-fuel-from-air/</t>
  </si>
  <si>
    <t xml:space="preserve">Huron Clean Energy , Oxy Low Carbon Ventures, Upper Nicola Band and Carbon Engineering </t>
  </si>
  <si>
    <t>https://www.mitsui.com/jp/en/topics/2021/1242033_12171.html</t>
  </si>
  <si>
    <t>Mid West CCUS hub</t>
  </si>
  <si>
    <t>Mitsui E&amp;P Australia (MEPAU), JOGMEC</t>
  </si>
  <si>
    <t>MEPAU Mid West CCUS hub</t>
  </si>
  <si>
    <t>https://www.asce.org/publications-and-news/civil-engineering-source/civil-engineering-magazine/article/2021/04/companies-join-forces-to-develop-carbon-negative-bioenergy-facility</t>
  </si>
  <si>
    <t>https://www.cleanenergysystems.com/MendotaBECCS</t>
  </si>
  <si>
    <t>https://www.chevron.com/stories/chevron-microsoft-and-schlumberger-partner-on-carbon-negative-bioenergy</t>
  </si>
  <si>
    <t>Schlumberger New Energy, Chevron Corp., Microsoft and Clean Energy Systems
Chevron Corporation, Schlumberger New Energy, Microsoft and Clean Energy Systems</t>
  </si>
  <si>
    <t>Mendota BECCS power project (Clean Energy Systems Carbon Negative Energy Plant - Central Valley) (CA)</t>
  </si>
  <si>
    <t>https://www.synergiaenergy.com/sites/synergia-energy-ltd/files/synergia-energy-ltd/operations/united-kingdom/medway-hub-ccs-r7-we.pdf</t>
  </si>
  <si>
    <t>Medway Hub CCS</t>
  </si>
  <si>
    <t>Oilex</t>
  </si>
  <si>
    <t>Medway CCS Hub</t>
  </si>
  <si>
    <t>Medway CCGT power station</t>
  </si>
  <si>
    <t>https://www.alberta.ca/carbon-sequestration-tenure-management.aspx</t>
  </si>
  <si>
    <t>https://fortsaskonline.com/articles/alberta-picks-six-proposals-to-develop-carbon-storage-hubs-in-industrial-heartland</t>
  </si>
  <si>
    <t>Meadowbrook storage hub (ALB)</t>
  </si>
  <si>
    <t>Bison Low Carbon Ventures , Enerflex, PrairieSky Royalty, IRC Enterprises</t>
  </si>
  <si>
    <t>Maskwa Project (ALB)</t>
  </si>
  <si>
    <t>https://www.marubeni.com/en/news/2022/release/00016.html</t>
  </si>
  <si>
    <t>https://www.bioenergy-news.com/news/marubeni-corp-pt-pertamina-to-develop-beccs-at-pulp-mill/</t>
  </si>
  <si>
    <t>Marubeni Corp, Pertamina</t>
  </si>
  <si>
    <t>Marubeni Pertamina pulp mill BECCS project</t>
  </si>
  <si>
    <t>https://marquisindustrialcomplex.com/who-we-are</t>
  </si>
  <si>
    <t>Marquis Inc.</t>
  </si>
  <si>
    <t>Marquis Industrial Complex (IL)</t>
  </si>
  <si>
    <t>https://akercarboncapture.com/about-us/key-projects/</t>
  </si>
  <si>
    <t>https://www.districtenergy.org/blogs/district-energy/2021/02/03/aker-carbon-capture-eyes-ccs-project-at-waste-to-e</t>
  </si>
  <si>
    <t>Lyse, Forus Energi, Aker CC (tech)</t>
  </si>
  <si>
    <t xml:space="preserve">Lyse Forus Energigjenvinning Stavanger </t>
  </si>
  <si>
    <t>https://matthey.com/jm-and-bp-strategic-biofuels-project</t>
  </si>
  <si>
    <t>https://www.naturalgasintel.com/louisiana-green-diesel-project-using-ccs-advancing-for-caldwell-parish-port/</t>
  </si>
  <si>
    <t>https://biomassmagazine.com/articles/18800/strategic-biofuels-project-moves-into-feed#:~:text=Strategic%20Biofuels%2C%20the%20leader%20in,end%20engineering%20design%20(FEED)%20or</t>
  </si>
  <si>
    <t>https://strategicbiofuels.com/</t>
  </si>
  <si>
    <t>https://bioenergyinternational.com/strategic-biofuels-completes-ccs-test-well-program-at-planned-biorefinery-site/</t>
  </si>
  <si>
    <t>Strategic Biofuels LLC</t>
  </si>
  <si>
    <t>Louisiana Green Fuels Project  (LA)</t>
  </si>
  <si>
    <t>Louis Dreyfus Norfolk, Summit Carbon Solutions</t>
  </si>
  <si>
    <t>Louis Dreyfus Norfolk biorefinery (IA)</t>
  </si>
  <si>
    <t>Louis Dreyfus Grand Junction, Summit Carbon Solutions</t>
  </si>
  <si>
    <t>Louis Dreyfus Grand Junction biorefinery (IA)</t>
  </si>
  <si>
    <t>https://www.naturalgasintel.com/contango-snags-conocophillips-gassy-wind-river-assets-for-67m/</t>
  </si>
  <si>
    <t>https://s201.q4cdn.com/317576541/files/doc_presentation/2022/08/08/2022-08-DEN-August-Corporate-Presentation_MASTER-(1).pdf</t>
  </si>
  <si>
    <t>Contango Oil &amp; Gas (bought plant in 2021 from Conocophillips), Denbury</t>
  </si>
  <si>
    <t>Lost Cabin Gas Plant (WY)</t>
  </si>
  <si>
    <t>SEA CCS</t>
  </si>
  <si>
    <t>ExxonMobil</t>
  </si>
  <si>
    <t>Longford gas plant</t>
  </si>
  <si>
    <t>https://investors.crc.com/news/news-details/2022/California-Resources-Corporation-Announces-Carbon-Dioxide-Management-Agreement-For-CTVs-First-Permanent-Carbon-Storage-Project/default.aspx</t>
  </si>
  <si>
    <t>Elk Hills field</t>
  </si>
  <si>
    <t>Lone Cypress Energy services, California Resources Corporation (Carbon TerraVault)</t>
  </si>
  <si>
    <t>Lone Cypress Hydrogen project (CA)</t>
  </si>
  <si>
    <t>Eni</t>
  </si>
  <si>
    <t>Liverpool Bay CO2 storage phase 2</t>
  </si>
  <si>
    <t>Liverpool Bay CO2 storage phase 1</t>
  </si>
  <si>
    <t>Little Sioux Corn Processors, Summit Carbon Solutions</t>
  </si>
  <si>
    <t>Little Sioux Corn Processors Marcus biorefinery (IA)</t>
  </si>
  <si>
    <t>https://www.veolia.com/en/our-media/newsroom/press-releases/power-liquid-project-transforms-municipal-waste-waste-derived-CO2-portugal</t>
  </si>
  <si>
    <t>LIPOR (Intermunicipal Waste Management of Greater Porto), P2X Europe and Veolia</t>
  </si>
  <si>
    <t>Portugal</t>
  </si>
  <si>
    <t>LIPOR Maia Energy Recovery Plant PtL facility</t>
  </si>
  <si>
    <t>Linde-bp Texas CCS H2 (TX)-Transport and storage</t>
  </si>
  <si>
    <t>BP, Linde</t>
  </si>
  <si>
    <t>https://www.osti.gov/servlets/purl/1898038</t>
  </si>
  <si>
    <t>Praxair</t>
  </si>
  <si>
    <t>Linde-BASF capture SMR plant Covent (LA)</t>
  </si>
  <si>
    <t>https://www.linde.com/news-media/press-releases/2023/linde-to-invest-1-8-billion-to-supply-clean-hydrogen-to-oci-s-world-scale-blue-ammonia-project-in-the-u-s-gulf-coast</t>
  </si>
  <si>
    <t>https://www.oci.nl/news/2022-oci-to-start-construction-of-new-world-scale-hydrogen-based-blue-ammonia-facility-in-texas-with-production-expected-in-q1-2025/</t>
  </si>
  <si>
    <t>https://www.ammoniaenergy.org/articles/maire-tecnimont-plans-million-tonne-per-year-blue-ammonia-plant-in-the-us/</t>
  </si>
  <si>
    <t>Linde (owns, builds, operates)</t>
  </si>
  <si>
    <t>Linde hydrogen plant for OCI fertilizer blue ammonia Beaumont (TX)</t>
  </si>
  <si>
    <t>Lincolnway Energy, Summit Carbon Solutions</t>
  </si>
  <si>
    <t>Lincolnway Energy Nevada biorefinery (IA)</t>
  </si>
  <si>
    <t>LG&amp;E Cane Run, Electric Power Research Institute (FEED), University of Kentucky (tech), DOE (FEED funding)</t>
  </si>
  <si>
    <t>LG&amp;E Cane Run NGCC CR7 (KY)</t>
  </si>
  <si>
    <t>https://www.itochu.co.jp/en/news/press/2023/230126.html</t>
  </si>
  <si>
    <t>Large-Scale and Wide-Area Carbon Capture and Storage</t>
  </si>
  <si>
    <t>ITOCHU, Mitsubishi HI, INPEX, Taisei</t>
  </si>
  <si>
    <t>https://lapisenergy.com/lapis-energy-to-develop-carbon-capture-sequestration-project-with-lsb-industries/</t>
  </si>
  <si>
    <t>Lapis Energy, LSB</t>
  </si>
  <si>
    <t>Lapis Energy El Dorado (AR)</t>
  </si>
  <si>
    <t>https://www.globalccsinstitute.com/wp-content/uploads/2020/03/2-ION-CLEAN-ENERGY-DC-FORUM.pdf</t>
  </si>
  <si>
    <t>https://www.lakecharlesmethanol.com/</t>
  </si>
  <si>
    <t>Denbury, Fluor</t>
  </si>
  <si>
    <t>Lake Charles Methanol (LA)</t>
  </si>
  <si>
    <t>https://netl.doe.gov/sites/default/files/netl-file/22CM_PSC15_Salih.pdf</t>
  </si>
  <si>
    <t>https://cementproducts.com/2021/12/06/lafargeholcim-study-to-advance-carbon-capture-tech/</t>
  </si>
  <si>
    <t>University of Illinois, Holcim Group, Air Liquide</t>
  </si>
  <si>
    <t>LafargeHolcim Ste Genevieve plant (MO)</t>
  </si>
  <si>
    <t>http://coolplanettech.com/wp/wp-content/uploads/2022/10/22-09-29-CPT-Press-release-Final.pdf</t>
  </si>
  <si>
    <t>http://coolplanettech.com/wp/wp-content/uploads/2022/05/21-10-04-Hover-ESG-Announcment.pdf</t>
  </si>
  <si>
    <t>Holcim Group, Cool Planet Technologies</t>
  </si>
  <si>
    <t>LafargeHolcim Hover cement works Hannover phase 3</t>
  </si>
  <si>
    <t>LafargeHolcim Hover cement works Hannover phase 2</t>
  </si>
  <si>
    <t>https://ghgdata.epa.gov/ghgp/service/facilityDetail/2021?id=1002150&amp;ds=A&amp;et=&amp;popup=true</t>
  </si>
  <si>
    <t>https://corporate.exxonmobil.com/-/media/global/files/advancing-climate-solutions-progress-report/2023/2023-acs-progress-report.pdf</t>
  </si>
  <si>
    <t>https://www.sciencedirect.com/science/article/pii/S1876610211008101</t>
  </si>
  <si>
    <t>Labarge Shute Creek Gas Processing Plant original (WY)</t>
  </si>
  <si>
    <t>https://www.ogj.com/general-interest/companies/article/17284133/exxonmobil-finishes-shute-creek-carbon-capture-expansion</t>
  </si>
  <si>
    <t>Labarge Shute Creek Gas Processing Plant 2010 expansion (WY)</t>
  </si>
  <si>
    <t>http://www.zeroco2.no/projects/enid-fertiliser-plant</t>
  </si>
  <si>
    <t>https://corporate.exxonmobil.com/news/newsroom/news-releases/2022/0225_exxonmobil-to-expand-carbon-capture-and-storage-at-labarge-wyoming-facility</t>
  </si>
  <si>
    <t xml:space="preserve">ExxonMobil </t>
  </si>
  <si>
    <t>Labarge Shute Creek Gas Processing Plant 1.2 Mtpa expansion (WY)</t>
  </si>
  <si>
    <t>https://www.neptuneenergy.com/media/press-releases/year/2022/neptune-announces-aim-store-more-carbon-it-emits-2030</t>
  </si>
  <si>
    <t>L10 CCS</t>
  </si>
  <si>
    <t>Neptune, EBN &amp; Rosewood Exploration &amp; XTO Netherlands (Feasibility study)</t>
  </si>
  <si>
    <t>ttps://www.akersolutions.com/globalassets/investors/presentations/aker-carbon-capture-company-presentation-aug-6-2020.pdf</t>
  </si>
  <si>
    <t>KVA Linth, Aker Carbon Capture</t>
  </si>
  <si>
    <t>KVA Linth Waste-to-Energy Bergen</t>
  </si>
  <si>
    <t>https://carbonengineering.com/news-updates/partnership-dac-norway/?utm_campaign=CE%20Announcements&amp;utm_content=188638613&amp;utm_medium=social&amp;utm_source=twitter&amp;hss_channel=tw-1000093259207655425</t>
  </si>
  <si>
    <t xml:space="preserve">Carbon Removal, Carbon Engineering, Oxy Low Carbon Ventures </t>
  </si>
  <si>
    <t>https://environmental.pasenategop.com/wp-content/uploads/sites/34/2021/03/03.10.2021-Babb-Perry-KeyState-Senate-Energy-Comm.-Hearing-3.10.21.pdf</t>
  </si>
  <si>
    <t>KeyState</t>
  </si>
  <si>
    <t>KeyState Natural Gas Synthesis &amp; CCUS (PA)</t>
  </si>
  <si>
    <t>https://www.chevron.com/newsroom/2022/q2/chevron-launches-carbon-capture-and-storage-project-in-san-joaquin-valley</t>
  </si>
  <si>
    <t>Chevron</t>
  </si>
  <si>
    <t>Kern River Eastridge cogeneration plant San Joaquin Valley (CA)</t>
  </si>
  <si>
    <t>https://sequestration.mit.edu/tools/projects/kemper.html</t>
  </si>
  <si>
    <t>http://www.zeroco2.no/projects/kemper-county-igcc</t>
  </si>
  <si>
    <t>Decommissioned</t>
  </si>
  <si>
    <t>Mississippi Power, Souther Energy</t>
  </si>
  <si>
    <t>Kemper county CCUS (MS)</t>
  </si>
  <si>
    <t>https://www.fugro.com/media-centre/news/fulldetails/2023/01/17/fugro-s-geo-data-supports-development-of-uk-s-first-flexible-power-station-with-carbon-capture-technology</t>
  </si>
  <si>
    <t>https://www.reuters.com/article/us-britain-hydrogen-equinor-sse-idUSKBN2BV15V</t>
  </si>
  <si>
    <t>SSE Thermal, Equinor, Fugro (ground investigation contract)</t>
  </si>
  <si>
    <t>Keadby Hydrogen Power Station Project</t>
  </si>
  <si>
    <t>https://www.equinor.com/news/uk/landmark-power-ccs-project-in-humber-becomes-uk%27s-first-to-gain-planning-consent</t>
  </si>
  <si>
    <t>https://news.cision.com/aker-carbon-capture-as/r/new-flagship-project-for-aker-carbon-capture-in-the-uk,c3586443</t>
  </si>
  <si>
    <t>https://aecom.com/uk/press-releases/aecom-to-continue-its-role-on-keadby-3-carbon-capture-power-station-project/</t>
  </si>
  <si>
    <t>https://www.ssethermal.com/flexible-generation/development/keadby-3-ccs/</t>
  </si>
  <si>
    <t>SSE Thermal, Equinor, FEED: Aker Solutions, Siemens Energy and Doosan Babcock</t>
  </si>
  <si>
    <t>Keadby 3 Carbon Capture Power Station</t>
  </si>
  <si>
    <t>http://www.caep.org.cn/sy/dqhj/gh/202107/W020210726513427451694.pdf</t>
  </si>
  <si>
    <t>http://www.asiachem.org/en/2018CO2-1005</t>
  </si>
  <si>
    <t>https://www.adb.org/publications/roadmap-carbon-capture-and-storage-demonstration-and-deployment-prc</t>
  </si>
  <si>
    <t>https://www.researchgate.net/publication/342354904_China_Status_of_CO2_Capture_Utilization_and_Storage_CCUS_2019</t>
  </si>
  <si>
    <t>Dunhua Oil Company</t>
  </si>
  <si>
    <t>Karamay Xinjiang Dunhua methanol plant</t>
  </si>
  <si>
    <t>https://www.basf.com/global/en/media/news-releases/2021/03/p-21-166.html</t>
  </si>
  <si>
    <t>https://www.basf.com/global/en/media/news-releases/2021/11/p-21-385.html</t>
  </si>
  <si>
    <t>Air Liquide, BASF</t>
  </si>
  <si>
    <t>Belgium</t>
  </si>
  <si>
    <t>Kairos@C</t>
  </si>
  <si>
    <t>EQIOM, Air Liquide, France Industries, VDZ</t>
  </si>
  <si>
    <t>K6 Program- Lumbres cement plant</t>
  </si>
  <si>
    <t>https://www.reuters.com/business/energy/saudi-aramco-energy-ministry-sign-agreement-establish-carbon-capture-storage-hub-2022-11-10/</t>
  </si>
  <si>
    <t>Jubail CCS hub</t>
  </si>
  <si>
    <t>Saudi Aramco, SLB, Linde</t>
  </si>
  <si>
    <t>Jubail CCS Hub agreement</t>
  </si>
  <si>
    <t>https://www.jpower.co.jp/english/news_release/pdf/news230308e.pdf</t>
  </si>
  <si>
    <t>J-Power, Sumitomo corporation</t>
  </si>
  <si>
    <t>J-Power Sumitomo joint feasibility clean hydrogen Latrobe Valley (VI)</t>
  </si>
  <si>
    <t>http://www.tanjiaoyi.com/article-44241-1.html</t>
  </si>
  <si>
    <t>Jiling Petrochemical CCUS (Nanjing refinery)</t>
  </si>
  <si>
    <t>https://www.carbonrecycling.is/news-media/cri-chemical-plant-project-in-china-will-recycle-150000-tons-of-co2-per-year-to-make-materials-for-solar-panels</t>
  </si>
  <si>
    <t xml:space="preserve"> Jiangsu Sailboat Petrochemicals, Carbon Recycling International</t>
  </si>
  <si>
    <t>Jiangsu Sailboat Green Methanol plant Shengong petrochemical</t>
  </si>
  <si>
    <t>https://www.greencarcongress.com/2021/08/20210814-pocc.html</t>
  </si>
  <si>
    <t>https://portofcc.com/port-of-corpus-christi-responds-to-united-nations-intergovernmental-panel-on-climate-change-announces-carbon-neutral-blue-hydrogen-production-facility/</t>
  </si>
  <si>
    <t>Port of Corpus Christi Authority, Howard Midstream</t>
  </si>
  <si>
    <t>Javelina Refinery CCS (TX)</t>
  </si>
  <si>
    <t>https://netl.doe.gov/project-information?p=FE0031847</t>
  </si>
  <si>
    <t>https://netl.doe.gov/project-information?p=FE0032131</t>
  </si>
  <si>
    <t>Southern Company Services, Linde Gas North America LLC, GE Gas Power</t>
  </si>
  <si>
    <t>James M  Barry Electric Generating Plant CCUS (AL)</t>
  </si>
  <si>
    <t>https://www.sciencedirect.com/science/article/pii/S0921344921006777#!</t>
  </si>
  <si>
    <t>Pertamina, Lemigas</t>
  </si>
  <si>
    <t>Jambaran Tiung Biru gas processing Sukowati oil field EOR</t>
  </si>
  <si>
    <t>https://www.itochu.co.jp/en/news/press/2022/220524.html</t>
  </si>
  <si>
    <t>https://www.theedgemarkets.com/article/japans-itochu-conduct-feasibility-study-petronas-subsidiary-canada-production-ammonia</t>
  </si>
  <si>
    <t>Itochu Corporation, Petronas Energy Canada Ltd</t>
  </si>
  <si>
    <t>Itochu/Petronas ammonia project (ALB)</t>
  </si>
  <si>
    <t>https://www.rwe.com/en/press/rwe-supply-and-trading/2023-02-08-rwe-lotte-mc-enter-into-jsa-to-develop-clean-ammonia-project/</t>
  </si>
  <si>
    <t>Rwe, Lotte Chemical Corporation, Mitsubishi Corporation (JSA)</t>
  </si>
  <si>
    <t>Integratred clean ammonia production, Port of Corpus Christi (TX) phase 2</t>
  </si>
  <si>
    <t>Integratred clean ammonia production, Port of Corpus Christi (TX) phase 1</t>
  </si>
  <si>
    <t>https://www.osti.gov/servlets/purl/1478726</t>
  </si>
  <si>
    <t>Integrated Mid-Continent Stacked Carbon Storage Hub CarbonSAFE (NB, KS)</t>
  </si>
  <si>
    <t>Battelle Memorial Institute, ADM, Schlumberger Carbon Services, and the Geological Survey of the Nebraska Conservation and Survey Division</t>
  </si>
  <si>
    <t>https://www.upstreamonline.com/lng/inpex-further-delays-flagship-abadi-lng-project/2-1-1173044</t>
  </si>
  <si>
    <t>Inpex 65%, Shell (trying to find a buyer for its shares)</t>
  </si>
  <si>
    <t>Inpex Abadi LNG</t>
  </si>
  <si>
    <t>https://www.eralberta.ca/projects/details/innovative-integration-of-carbon-capture-for-clean-power/</t>
  </si>
  <si>
    <t>Heartland Generation Ltd</t>
  </si>
  <si>
    <t>Innovative Integration of Carbon Capture for Clean Power (ALB)</t>
  </si>
  <si>
    <t>https://www.spglobal.com/commodityinsights/en/market-insights/latest-news/electric-power/092221-ineos-to-invest-14-bil-in-blue-hydrogen-production-at-grangemouth-refinery</t>
  </si>
  <si>
    <t>https://www.spglobal.com/platts/en/market-insights/latest-news/electric-power/092221-ineos-to-invest-14-bil-in-blue-hydrogen-production-at-grangemouth-refinery</t>
  </si>
  <si>
    <t>INEOS, Petroineos</t>
  </si>
  <si>
    <t>INEOS Grangemouth refinery and hydrogen production</t>
  </si>
  <si>
    <t>INEOS</t>
  </si>
  <si>
    <t>Ineos Antwerp CCS</t>
  </si>
  <si>
    <t>https://www.dasturenergy.com/dastur-successfully-completes-techno-economic-feasibility-of-indias-largest-carbon-capture-and-utilization-project/</t>
  </si>
  <si>
    <t>https://www.gasworld.com/indian-oils-mammoth-ccus-project-progresses/2020367.article</t>
  </si>
  <si>
    <t>EOR and use</t>
  </si>
  <si>
    <t>Indian Oil Corporation (IOCL), Dastur, Air Liquide and BEG for FEED</t>
  </si>
  <si>
    <t>India</t>
  </si>
  <si>
    <t>Indian Oil Corporation Koyali refinery</t>
  </si>
  <si>
    <t>https://bioenergyinfrastructure.co.uk/news-article/ince-bio-power-secures-funding-for-carbon-capture-demonstration-project-in-win-for-net-zero-ambitions-in-north-west/</t>
  </si>
  <si>
    <t>https://bioenergyinfrastructure.co.uk/news-article/bioenergy-infrastructure-group-partner-with-c-capture-on-project-awarded-1-7m-in-beis-funding-to-demonstrate-feasibility-of-next-generation-low-cost-carbon-capture-solutions-in-hard-to-decarbonise-in/</t>
  </si>
  <si>
    <t>https://bioenergyinfrastructure.co.uk/news-article/ince-biomass-plant-chosen-as-site-for-innovative-carbon-capture-technology-project-at-protos-in-northwest/</t>
  </si>
  <si>
    <t>Bioenergy Infrastructure Group (BIG), Peel NRE</t>
  </si>
  <si>
    <t>Ince Bioenergy Carbon Capture and Storage (InBECCS) phase 2</t>
  </si>
  <si>
    <t>https://sequestration.mit.edu/tools/projects/in_salah.html</t>
  </si>
  <si>
    <t>https://www.sciencedirect.com/science/article/pii/S1876610213007947</t>
  </si>
  <si>
    <t>bp, Sonatrach, Equinor</t>
  </si>
  <si>
    <t>Algeria</t>
  </si>
  <si>
    <t>In Salah</t>
  </si>
  <si>
    <t>https://ghgdata.epa.gov/ghgp/service/facilityDetail/2021?id=1005661&amp;ds=A&amp;et=&amp;popup=true</t>
  </si>
  <si>
    <t>https://www.energy.gov/fecm/archer-daniels-midland-company</t>
  </si>
  <si>
    <t>https://investigatemidwest.org/2020/11/19/despite-hundreds-of-millions-in-tax-dollars-adms-carbon-capture-program-still-hasnt-met-promised-goals/</t>
  </si>
  <si>
    <t>https://www.eesi.org/articles/view/adm-deploys-carbon-capture-and-sequestration-project-at-illinois-ethanol-pl</t>
  </si>
  <si>
    <t>https://assets.adm.com/Sustainability/2019-Reports/ADM-WSP-Feasibility-Study-and-Goal-Document.pdf</t>
  </si>
  <si>
    <t>https://www.greencarcongress.com/2011/08/iccs-20110826.html</t>
  </si>
  <si>
    <t>ADM</t>
  </si>
  <si>
    <t>Illinois Industrial Carbon Capture and Storage (IL)</t>
  </si>
  <si>
    <t>http://icfuels.com/</t>
  </si>
  <si>
    <t>Illinois clean fuels,</t>
  </si>
  <si>
    <t>Illinois Clean Fuels Project (IL)</t>
  </si>
  <si>
    <t>https://group.vattenfall.com/press-and-media/pressreleases/2021/sas-vattenfall-shell-and-lanzatech-to-explore-synthetic-sustainable-aviation-fuel-production</t>
  </si>
  <si>
    <t>Vattenfall, SAS, Shell, Lanzatech</t>
  </si>
  <si>
    <t>Hyskies Vattenfall CHP Lanzatech</t>
  </si>
  <si>
    <t>https://www.vicat.com/news/low-carbon-trajectory-vicat-and-hynamics-unveil-hynovi-project</t>
  </si>
  <si>
    <t>Vicat</t>
  </si>
  <si>
    <t>Hynovi project (Vicat Montalieu plant)</t>
  </si>
  <si>
    <t>Hynet Northwest phase 2</t>
  </si>
  <si>
    <t>https://www.essaroil.co.uk/news/essar-oil-uk-to-build-360-million-carbon-capture-facility-to-deliver-on-its-ambition-to-be-a-leading-low-carbon-refinery/</t>
  </si>
  <si>
    <t>http://www.essaroil.co.uk/news/low-carbon-project-at-stanlow-secures-government-backing/</t>
  </si>
  <si>
    <t>https://www.ukpia.com/media-centre/news/2020/ukpia-welcomes-hynet-hydrogen-investments-at-essar-stanlow-refinery/</t>
  </si>
  <si>
    <t>https://www.eni.com/en-IT/net-zero/hynet-cattura-co2-uk.html</t>
  </si>
  <si>
    <t>http://www.essaroil.co.uk/news/world-first-low-carbon-hydrogen-projects-in-the-north-west-win-13m-government-backing/</t>
  </si>
  <si>
    <t>https://assets.publishing.service.gov.uk/government/uploads/system/uploads/attachment_data/file/866401/HS384_-_Progressive_Energy_-_HyNet_hydrogen.pdf</t>
  </si>
  <si>
    <t>https://hynet.co.uk/wp-content/uploads/2020/10/HyNet_NW-Vision-Document-2020_FINAL.pdf</t>
  </si>
  <si>
    <t>Vertex Hydrogen (Essar Oil and progressive energy), Johnson Matthey</t>
  </si>
  <si>
    <t>HyNet Hydrogen Production Project (HPP) Stanlow (Hynet Nortwest phase 1)</t>
  </si>
  <si>
    <t>https://www.offshore-energy.biz/equinor-advances-its-low-carbon-hydrogen-project-with-major-feed-contract-in-place/#:~:text=Equinor's%20UK%20project%2C%20named%20Hydrogen,hub%20for%20low%2Dcarbon%20hydrogen.</t>
  </si>
  <si>
    <t>https://www.spglobal.com/commodityinsights/en/market-insights/latest-news/electric-power/110221-equinor-progresses-uk-blue-hydrogen-plant-project-with-pre-feed-contracts</t>
  </si>
  <si>
    <t>https://www.spglobal.com/platts/en/market-insights/latest-news/electric-power/110221-equinor-progresses-uk-blue-hydrogen-plant-project-with-pre-feed-contracts</t>
  </si>
  <si>
    <t>https://www.spglobal.com/platts/ru/market-insights/latest-news/electric-power/110221-equinor-progresses-uk-blue-hydrogen-plant-project-with-pre-feed-contracts</t>
  </si>
  <si>
    <t>Equinor, SSE Thermal, Linde (FEED), BOC (Operation and maintenance)</t>
  </si>
  <si>
    <t>Hydrogen to Humber (H2H) Saltend</t>
  </si>
  <si>
    <t>https://www.hydrogenenergysupplychain.com/japan-commits-aud2-35-billion-to-establish-liquefied-hydrogen-supply-chain/</t>
  </si>
  <si>
    <t>https://research.csiro.au/hyresource/hydrogen-energy-supply-chain-pilot-project/</t>
  </si>
  <si>
    <t>https://www.agl.com.au/content/aglenergy/nsw/en/about-agl/media-centre/asx-and-media-releases/2018/april/agl-part-of-world-first-hydrogen-energy-supply-chain-project</t>
  </si>
  <si>
    <t>https://www.google.com/search?q=HESC+pilot+project&amp;rlz=1C1GCEA_enFR968FR968&amp;oq=HESC+pilot+project&amp;aqs=chrome..69i57j69i60.3115j0j7&amp;sourceid=chrome&amp;ie=UTF-8</t>
  </si>
  <si>
    <t>https://www.offshore-energy.biz/the-first-hydrogen-supply-chain-project-to-start-operations/</t>
  </si>
  <si>
    <t>CarbonNET</t>
  </si>
  <si>
    <t>Kawasaki heavy industries, J-POWER, Iwatani Corporation, Marubeni Corporation, AGL, Sumitomo Corporation</t>
  </si>
  <si>
    <t>Hydrogen Energy Supply Chain (HESC) Project Full scale (CarbonNET)</t>
  </si>
  <si>
    <t>https://www.nsenergybusiness.com/projects/nuon-magnum-power-plant/</t>
  </si>
  <si>
    <t>https://www.equinor.com/en/news/evaluating-conversion-natural-gas-hydrogen.html</t>
  </si>
  <si>
    <t>Nuon (Vattenfall sub.), Equinor, Gasunie</t>
  </si>
  <si>
    <t>Hydrogen 2 Magnum (H2M)</t>
  </si>
  <si>
    <t>Equinor</t>
  </si>
  <si>
    <t>HyDEMO (shelved??)</t>
  </si>
  <si>
    <t>https://www.h-vision.nl/en</t>
  </si>
  <si>
    <t>H-Vision consortium</t>
  </si>
  <si>
    <t>H-vision plant 2</t>
  </si>
  <si>
    <t>H-vision plant 1</t>
  </si>
  <si>
    <t>Husker Ag, Summit Carbon Solutions</t>
  </si>
  <si>
    <t>Husker Ag Plainview biorefinery (NE)</t>
  </si>
  <si>
    <t>https://www.seetao.com/details/95655.html</t>
  </si>
  <si>
    <t>https://news.bjx.com.cn/html/20221229/1279649.shtml</t>
  </si>
  <si>
    <t>https://www.gem.wiki/Huaneng_Zhengning_power_station</t>
  </si>
  <si>
    <t>China Huaneng</t>
  </si>
  <si>
    <t>Huaneng Zhengning coal power plant</t>
  </si>
  <si>
    <t>https://www.cnrl.com/content/uploads/2022-technology-and-innovation-case-studies.pdf</t>
  </si>
  <si>
    <t>https://en.wikipedia.org/wiki/Horizon_Oil_Sands</t>
  </si>
  <si>
    <t>Canadian Natural Resources Ltd</t>
  </si>
  <si>
    <t>Horizon H2 capture tailings CCS (ALB)</t>
  </si>
  <si>
    <t>Homeland Energy Solutions, Summit Carbon Solutions</t>
  </si>
  <si>
    <t>Homeland Energy Solutions Lawler biorefinery (IA)</t>
  </si>
  <si>
    <t>https://totalenergies.com/media/news/press-releases/TotalEnergies_and_Holcim_Join_Forces_for_First_Carbon-Free_Cement_Plant</t>
  </si>
  <si>
    <t>Holcim Group</t>
  </si>
  <si>
    <t>Holcim Oburg cement plant</t>
  </si>
  <si>
    <t>https://annual-report.holcim.com/fileadmin/user_upload/2022/pdf/24022023-finance-holcim-fy-2022-report-full-en-3914999618.pdf</t>
  </si>
  <si>
    <t>Holcim Milaki Plant</t>
  </si>
  <si>
    <t>Geothermal CCS Croatia</t>
  </si>
  <si>
    <t>Croatia</t>
  </si>
  <si>
    <t>Holcim Koromacno Plant</t>
  </si>
  <si>
    <t>Holcim Group and partners</t>
  </si>
  <si>
    <t>Holcim Exshaw Plant</t>
  </si>
  <si>
    <t>https://www.eralberta.ca/projects/details/hinton-bioenergy-carbon-capture-and-storage-project/</t>
  </si>
  <si>
    <t xml:space="preserve"> Vault 44.01 Ltd, West Fraser, TorchLight Bioresources</t>
  </si>
  <si>
    <t>Hinton Bioenergy CCS project (ALB)</t>
  </si>
  <si>
    <t>Highwater Ethanol Lamberton, Summit Carbon Solutions</t>
  </si>
  <si>
    <t>Highwater Ethanol Lamberton biorefinery (MN)</t>
  </si>
  <si>
    <t>https://www.hifglobal.com/docs/default-source/default-document-library/hif-global-selects-matagorda-county-for-efuels-facility.pdf?sfvrsn=6c09dfb1_3</t>
  </si>
  <si>
    <t>HIF USA</t>
  </si>
  <si>
    <t>Heron Lake BioEnergy, Summit Carbon Solutions</t>
  </si>
  <si>
    <t>Heron Lake biorefinery (MN)</t>
  </si>
  <si>
    <t>HERO basalt CarbonSafe (OR)</t>
  </si>
  <si>
    <t>University of Wyoming</t>
  </si>
  <si>
    <t>https://www.Heidelberg Materials.com/en/pr-01-02-2021</t>
  </si>
  <si>
    <t>Heidelberg Materials, Calix</t>
  </si>
  <si>
    <t>Heidelberg Materials's Hanover cement plant (LEILAC 2)</t>
  </si>
  <si>
    <t>https://cementproducts.com/2022/09/07/Heidelberg Materials-to-build-major-ccus-project-in-indiana/</t>
  </si>
  <si>
    <t>Heidelberg Materials</t>
  </si>
  <si>
    <t>Heidelberg Materials Mitchell plant (IN)</t>
  </si>
  <si>
    <t>https://www.cbr.be/fr/cbr-a-lintention-de-construire-une-unite-hybride-de-capture-de-carbone-unique-en-son-genre-dans-sa-cimenterie-dantoing</t>
  </si>
  <si>
    <t>Heidelberg Materials CBR Antoing Cement Plant (Project Anthemis)</t>
  </si>
  <si>
    <t>https://carbonherald.com/navigator-co2-files-for-eminent-domain-and-carbon-pipeline-permit-in-iowa/</t>
  </si>
  <si>
    <t>https://heartlandgreenway.com/</t>
  </si>
  <si>
    <t>https://www.kmaland.com/news/carbon-capture-and-storage-project-coming-to-iowa/article_5da1dd3a-f088-11eb-bcd4-47799904c966.html</t>
  </si>
  <si>
    <t>https://bioenergyinternational.com/storage-logistics/valero-and-blackrock-partner-with-navigator-to-develop-major-ccs-project</t>
  </si>
  <si>
    <t>Valero, Black rock, Navigator</t>
  </si>
  <si>
    <t xml:space="preserve">Heartland Greenway (IA, IL, MN, NE, SD) </t>
  </si>
  <si>
    <t>https://capturepointllc.com/news/capturepoint-announces-intent-proceed-central-louisiana-carbon-capture-and-sequestration</t>
  </si>
  <si>
    <t>https://www.businesswire.com/news/home/20220804005835/en/CapturePoint-Solutions-LLC-Announces-Intended-Partnership-With-Energy-Transfer</t>
  </si>
  <si>
    <t>CENLA hub</t>
  </si>
  <si>
    <t>CapturePoint Solutions, Energy transfer</t>
  </si>
  <si>
    <t>Haynesville Shale natural gas (LA)</t>
  </si>
  <si>
    <t>https://www.siemens-energy.com/global/en/news/magazine/2021/haru-oni.html</t>
  </si>
  <si>
    <t>HIF, Porsche, Siemens Energy, Enel Green Power, Enap, Empresas Gasco, ExxconMobil, Global thermostat</t>
  </si>
  <si>
    <t>Chile</t>
  </si>
  <si>
    <t>https://globalthermostat.com/the-gt-solution/</t>
  </si>
  <si>
    <t>https://globalthermostat.com/2021/04/global-thermostat-to-supply-equipment-needed-to-remove-atmospheric-co2-for-hifs-haru-oni-efuels-pilot-plant/</t>
  </si>
  <si>
    <t>https://www.hifglobal.com/hif-chile</t>
  </si>
  <si>
    <t>https://www.mhi.com/news/22121502.html</t>
  </si>
  <si>
    <t>https://www.constructionnews.co.uk/news/cement-giant-aims-to-bring-uk-first-net-zero-plant-online-by-2027-06-04-2022/</t>
  </si>
  <si>
    <t>Heidelberg Materials, Hanson, Mitsubishi HI (pre-FEED)</t>
  </si>
  <si>
    <t>Hanson UK Padeswood Plant CCS</t>
  </si>
  <si>
    <t>https://totalenergies.com/media/news/press-releases/united-states-launch-carbon-capture-project-decarbonize-liquefied-natural</t>
  </si>
  <si>
    <t>TotalEnergies, Sempra Infrastructure, Mitsui, and Mitsubishi</t>
  </si>
  <si>
    <t>Hackberry Carbon Sequestration (HCS) project at Cameron LNG (LA)</t>
  </si>
  <si>
    <t>https://www.mcdermott-investors.com/news/press-release-details/2022/McDermott-Awarded-Pre-FEED-Contract-for-Proposed-H2Perth-Project-from-Woodside-Energy/default.aspx</t>
  </si>
  <si>
    <t>https://research.csiro.au/hyresource/h2perth-new-project-added-november-2021/</t>
  </si>
  <si>
    <t>https://files.woodside/docs/default-source/media-releases/woodside%27s-h2perth-to-make-western-australia-a-hydrogen-powerhouse.pdf?sfvrsn=3857b154_2</t>
  </si>
  <si>
    <t>Woodside, McDermott (pre-FEED)</t>
  </si>
  <si>
    <t>H2Perth Woodside</t>
  </si>
  <si>
    <t>https://www.kellasmidstream.com/news-kellas/kellas-announces-the-development-of-h2northeast-a-low-carbon-blue-hydrogen-production-site-in-teesside-uk#:~:text=H2%20NorthEast%20is%20being%20developed,blue%20hydrogen%20capacity%20by%202030.</t>
  </si>
  <si>
    <t>Kellas Midestream</t>
  </si>
  <si>
    <t>H2NorthEast (Kellas Midstream Teesside Blue Hydrogen) Phase 2</t>
  </si>
  <si>
    <t>H2NorthEast (Kellas Midstream Teesside Blue Hydrogen) Phase 1</t>
  </si>
  <si>
    <t>https://www.chemengonline.com/equinor-thyssenkrupp-steel-and-oge-complete-blue-hydrogen-feasibility-study/?printmode=1</t>
  </si>
  <si>
    <t>https://oge.net/en/us/projects/h2morrow</t>
  </si>
  <si>
    <t>OGE, Equinor, Thyssenkrupp Steel Europe</t>
  </si>
  <si>
    <t>H2morrow</t>
  </si>
  <si>
    <t>https://www.equinor.com/energy/hydrogen</t>
  </si>
  <si>
    <t>Equinor, VNG</t>
  </si>
  <si>
    <t>H2GE Rostock</t>
  </si>
  <si>
    <t>https://www.upstreamonline.com/hydrogen/south-korean-malaysian-players-tie-up-on-green-hydrogen-venture-in-sarawak/2-1-1155773</t>
  </si>
  <si>
    <t xml:space="preserve">SEDC, Lotte Chemical, Samsung Engineering, POSCO
</t>
  </si>
  <si>
    <t>H2biscus</t>
  </si>
  <si>
    <t>https://www.equinor.com/en/news/20211215-launch-h2be-project-hydrogen-belgium.html</t>
  </si>
  <si>
    <t>Equinor, Engie</t>
  </si>
  <si>
    <t>H2BE</t>
  </si>
  <si>
    <t>https://h21.green/projects/h21-leeds-city-gate/</t>
  </si>
  <si>
    <t>Northern Gas Networks</t>
  </si>
  <si>
    <t>H21 Leeds City Gate - Teesside hydrogen</t>
  </si>
  <si>
    <t>https://www.upstreamonline.com/energy-transition/pertamina-drives-forward-with-ambitious-indonesia-ccus-project-plans/2-1-1032284</t>
  </si>
  <si>
    <t>Pertamina, ITB, the Japan Group, Exxon?</t>
  </si>
  <si>
    <t>Gundih gas field EGR</t>
  </si>
  <si>
    <t>https://www.crescentmidstream.com/news/carbon-capture-hub-could-be-coming-gulf-mexico-near-grand-isle-see-whos-involved</t>
  </si>
  <si>
    <t>https://www.crescentmidstream.com/news/gulf-mexico-carbon-capture-and-sequestration-partnership</t>
  </si>
  <si>
    <t>Gulf of Mexico CCS Partnership Hub</t>
  </si>
  <si>
    <t>Carbon Zero (Storage), Cox (field owner), Crescent Midstream (pipeline operator), Repsol</t>
  </si>
  <si>
    <t>https://gcscarbon.com/gulf-coast-sequestration-and-climeworks-sign-mou-to-develop-first-direct-air-capture-and-storage-hub-on-the-gulf-coast-in-louisiana/</t>
  </si>
  <si>
    <t>https://gcscarbon.com/media/gulf-coast-sequestration-makes-initial-filing-to-obtain-epa-permit-for-ccs-project/</t>
  </si>
  <si>
    <t>Gulf Coast Sequestration Hub</t>
  </si>
  <si>
    <t>Gulf Coast Sequestration</t>
  </si>
  <si>
    <t>Gulf Coast Sequestration Hub Lake Charles (LA)</t>
  </si>
  <si>
    <t>Guanghui Energy CO., Ltd</t>
  </si>
  <si>
    <t>Guanghui Energy CCUS integation project Phase 1</t>
  </si>
  <si>
    <t>Greenview Region CCS Project (ALB)</t>
  </si>
  <si>
    <t xml:space="preserve"> ARC Resources Ltd. </t>
  </si>
  <si>
    <t>https://48qdhih3uxxncvf45h3e296c-wpengine.netdna-ssl.com/wp-content/uploads/2021/09/China_CCUS_paper_September_2021.pdf</t>
  </si>
  <si>
    <t>Huaneng</t>
  </si>
  <si>
    <t>GreenGen Tianjin Huaneng IGCC Project Phase III</t>
  </si>
  <si>
    <t>Green Plains York, Summit Carbon Solutions</t>
  </si>
  <si>
    <t>Green Plains York biorefinery (NE)</t>
  </si>
  <si>
    <t>Green Plains Wood River, Summit Carbon Solutions</t>
  </si>
  <si>
    <t>Green Plains Wood River biorefinery (NE)</t>
  </si>
  <si>
    <t>Green Plains Superior, Summit Carbon Solutions</t>
  </si>
  <si>
    <t>Green Plains Superior biorefinery (IA)</t>
  </si>
  <si>
    <t>Green Plains Shenandoah, Summit Carbon Solutions</t>
  </si>
  <si>
    <t>Green Plains Shenandoah biorefinery (MN)</t>
  </si>
  <si>
    <t>Green Plains Otter Tail, Summit Carbon Solutions</t>
  </si>
  <si>
    <t>Green Plains Otter Tail biorefinery (MN)</t>
  </si>
  <si>
    <t>Green Plains Fairmont, Summit Carbon Solutions</t>
  </si>
  <si>
    <t>Green Plains Fairmont biorefinery (MN)</t>
  </si>
  <si>
    <t>Green Plains Central City, Summit Carbon Solutions</t>
  </si>
  <si>
    <t>Green Plains Central City biorefinery (NE)</t>
  </si>
  <si>
    <t>Green Plains Atkinson, Summit Carbon Solutions</t>
  </si>
  <si>
    <t>Green Plains Atkinson biorefinery (NE)</t>
  </si>
  <si>
    <t>https://www.wcap.ca/sustainability/co2-sequestration</t>
  </si>
  <si>
    <t>https://www.dakotagas.com/about-us/co2-capture-and-storage/</t>
  </si>
  <si>
    <t>http://www.zeroco2.no/projects/the-great-plains-synfuels-plant</t>
  </si>
  <si>
    <t>https://www.greencarcongress.com/2021/08/20210819-bakken.html</t>
  </si>
  <si>
    <t>Weyburn storage unit</t>
  </si>
  <si>
    <t>Dakota Gasification company, Cenovus, Whitecap, Cardinal</t>
  </si>
  <si>
    <t>Great Plains Synfuel Plant (ND) Weyburn-Midale (SK)</t>
  </si>
  <si>
    <t>Granite Falls Energy, Summit Carbon Solutions</t>
  </si>
  <si>
    <t>Granite Falls biorefinery (MN)</t>
  </si>
  <si>
    <t>Grande Prairie Net Zero Gateway, NorthRiver Midstream Inc. (ALB)</t>
  </si>
  <si>
    <t xml:space="preserve"> Keyera Corp.  and Entropy Inc. </t>
  </si>
  <si>
    <t>Grande Prairie Net Zero Gateway (ALB)</t>
  </si>
  <si>
    <t>Grain CCGT power station</t>
  </si>
  <si>
    <t>https://www.chevron.com/-/media/shared-media/documents/chevron-sustainability-report-2021.pdf</t>
  </si>
  <si>
    <t>https://www.boilingcold.com.au/times-up-on-gorgons-five-years-of-carbon-storage-failure/</t>
  </si>
  <si>
    <t>Chevron (47.3 per cent, operator), Shell (25 per cent), ExxonMobil (25 per cent), Osaka Gas (1.25 per cent), Tokyo Gas (1 per cent), Chubu Electric Power (0.417 per cent)</t>
  </si>
  <si>
    <t>Gorgon CCS</t>
  </si>
  <si>
    <t>Golden Grain Energy, Summit Carbon Solutions</t>
  </si>
  <si>
    <t>Golden Grain Energy Mason City biorefinery (IA)</t>
  </si>
  <si>
    <t>Poland EU CCS Interconnector</t>
  </si>
  <si>
    <t>Lafarge Cement Polska (Holcim Group), Air Liquide</t>
  </si>
  <si>
    <t>Poland</t>
  </si>
  <si>
    <t>Go4ECOPlant Lafarge Polska Kujawy plant</t>
  </si>
  <si>
    <t>https://www.newswire.ca/news-releases/entropy-inc-provides-operational-update-on-glacier-ccs-project-854756477.html</t>
  </si>
  <si>
    <t>https://entropyinc.com/</t>
  </si>
  <si>
    <t>https://www.newswire.ca/news-releases/advantage-announces-advanced-modular-carbon-capture-and-storage-mccs-technology-first-commercial-mccs-deployment-at-glacier-and-founding-of-entropy-inc--817009085.html</t>
  </si>
  <si>
    <t>Advantage Entropy Inc. ABC Engineering, University of Regina</t>
  </si>
  <si>
    <t>Glacier Gas Plant CCS Full capacity (ALB)</t>
  </si>
  <si>
    <t>Glacial Lakes Energy, Summit Carbon Solutions</t>
  </si>
  <si>
    <t>Glacial Lakes Energy Watertown biorefinery (SD)</t>
  </si>
  <si>
    <t>Glacial Lakes Energy Mina biorefinery (SD)</t>
  </si>
  <si>
    <t>Glacial Lakes Energy Aberdeen biorefinery (SD)</t>
  </si>
  <si>
    <t>https://energy.ec.europa.eu/news/connecting-europe-facility-over-eu-600-million-energy-infrastructure-support-european-green-deal-and-2022-12-08_en</t>
  </si>
  <si>
    <t>https://www.fluxys.com/en/press-releases/fluxys-group/2022/220818_press_ghent_carbon_hub</t>
  </si>
  <si>
    <t>Fluxys, ArcelorMittal, North Sea Port</t>
  </si>
  <si>
    <t>Ghent Carbon Hub</t>
  </si>
  <si>
    <t>https://oge.net/en/press-releases/2022/oge-and-tes-join-forces-to-develop-a-1-000-km-co-2-transmission-system</t>
  </si>
  <si>
    <t>German Carbon transport grid</t>
  </si>
  <si>
    <t>Open Grid Europe (OGE), TES</t>
  </si>
  <si>
    <t>German carbon transport grid</t>
  </si>
  <si>
    <t>https://www.nppd.com/press-releases/department-of-energy-awards-funding-for-phase-ii-of-carbon-capture-study-for-gentleman-station?locale=en</t>
  </si>
  <si>
    <t>ION Engineering, Nebraska Public Power District, Siemens, Koch Modular, Sargent &amp; Lundy</t>
  </si>
  <si>
    <t>Gerald Gentleman Station Carbon Capture (NE)</t>
  </si>
  <si>
    <t>https://www.buruenergy.com/site/PDF/4bae9a34-0ffa-4e0e-8489-040130e66b92/BuruofferedGovernmentGrantforonshoreCCSProject</t>
  </si>
  <si>
    <t>Buru Energy (Geovault) and Energy Resources Ltd</t>
  </si>
  <si>
    <t>Geovault Carnarvon Basin CCS assessment</t>
  </si>
  <si>
    <t>Hydrocarbons Agency Croatia</t>
  </si>
  <si>
    <t>https://www.capitalpower.com/media/media_releases/capital-power-advances-carbon-capture-project-at-genesee/</t>
  </si>
  <si>
    <t>Capital Power, Enbridge</t>
  </si>
  <si>
    <t>Genesee CCS (ALB)</t>
  </si>
  <si>
    <t>https://www.adnoc.ae/our-projects/hail-ghasha/ghasha-mega-project</t>
  </si>
  <si>
    <t>https://www.rigzone.com/news/technip_energies_to_add_co2_capture_to_giant_adnoc_gas_project-08-dec-2021-167245-article/</t>
  </si>
  <si>
    <t>ADNOC (55%), Eni (25%), Wintershall Dea (10%), OMV (5%), Lukoil (5%)</t>
  </si>
  <si>
    <t>Gasha Mega-project gas concession</t>
  </si>
  <si>
    <t>http://g2netzero.com/about.html</t>
  </si>
  <si>
    <t>https://lngprime.com/americas/mcdermott-bags-g2-power-plant-feed-gig/38487/</t>
  </si>
  <si>
    <t>https://www.globalccsinstitute.com/wp-content/uploads/2021/10/2021-Global-Status-of-CCS-Report_Global_CCS_Institute.pdf</t>
  </si>
  <si>
    <t>https://www.offshore-energy.biz/g2-advances-its-net-zero-lng-export-project/</t>
  </si>
  <si>
    <t>Net Power, Siemens, EJM</t>
  </si>
  <si>
    <t>G2 Net-Zero (LA)</t>
  </si>
  <si>
    <t>https://www.climatexchange.org.uk/media/5132/cxc-review-of-international-delivery-of-negative-emission-technologies-february-2022.pdf</t>
  </si>
  <si>
    <t>https://northernlightsccs.com/news/northern-lights-signs-memorandum-of-understanding-mou-with-future-biogas/</t>
  </si>
  <si>
    <t>Future Biogas</t>
  </si>
  <si>
    <t>Future Biogas plants phase 2</t>
  </si>
  <si>
    <t>Future Biogas plants phase 1</t>
  </si>
  <si>
    <t>https://api.mziq.com/mzfilemanager/v2/d/34aeec8a-d08e-440f-ad7f-324e1e1e7745/68cf1f6d-4617-75a2-7b52-410a119594ca?origin=2</t>
  </si>
  <si>
    <t>https://bioenergyinternational.com/biofuels-oils/fs-plans-south-americas-first-beccs-project-at-fs-lucas-do-rio-verde-in-brazil</t>
  </si>
  <si>
    <t>Summit Agricultural group, Tapajós Participações S.A</t>
  </si>
  <si>
    <t>FS Lucas do Rio Verde ethanol biorefinery complex</t>
  </si>
  <si>
    <t>https://kanataclean.com/2022/01/31/510/</t>
  </si>
  <si>
    <t>Kanata CarbonHub</t>
  </si>
  <si>
    <t>Net Power, Kanata Clean Power, WSP Canada, VAULT 44.01</t>
  </si>
  <si>
    <t>Frog Lake Power Plant (ALB)</t>
  </si>
  <si>
    <t>Borg Havn, Kvitebjørn Bio-El and FREVAR</t>
  </si>
  <si>
    <t>Frevar KF / Kvitebjorn BIO-EL (Borg CO2)</t>
  </si>
  <si>
    <t>https://www.talosenergy.com/news/press-release-details/2021/Talos-Energy-And-Freeport-LNG-To-Develop-Carbon-Capture-And-Sequestration-Project-On-Texas-Gulf-Coast/default.aspx</t>
  </si>
  <si>
    <t>Talos Energy, Freeport LNG, Storegga</t>
  </si>
  <si>
    <t>Freeport LNG CCS (TX)</t>
  </si>
  <si>
    <t>https://www.equinor.com/news/fluxys-and-equinor-launch-solution-large-scale-decarbonisation</t>
  </si>
  <si>
    <t>https://www.industryandenergy.eu/ccus/fluxys-and-equinor-to-move-captured-co2-to-north-sea-storage/</t>
  </si>
  <si>
    <t>Fluxys, Equinor</t>
  </si>
  <si>
    <t>Belgium, Norway</t>
  </si>
  <si>
    <t xml:space="preserve">Fluxys-Equinor Belgium-Norway Trunk Line </t>
  </si>
  <si>
    <t>https://www.babcock.com/home/about/corporate/news/babcock-and-wilcox-with-kiewit-industrial-to-develop-and-deliver-worlds-largest-net-negative-co2-biomass-to-energy-facility-oxybright-carbon-capture-technologies</t>
  </si>
  <si>
    <t>Fidelis new energy  (Cyclus Steam &amp; Power, Gron Fuels, Capio Sequestration)</t>
  </si>
  <si>
    <t>Fidelis Project Cyclus Baton Rouge (LA)</t>
  </si>
  <si>
    <t>https://corporate.exxonmobil.com/news/newsroom/news-releases/2022/1012_landmark-emissions-reduction-project-in-louisiana-announced</t>
  </si>
  <si>
    <t>https://sustainability.enlink.com/carbon-solutions/</t>
  </si>
  <si>
    <t>ExxonMobil Vermilion parish storage</t>
  </si>
  <si>
    <t>ExxonMobil Vermilion parish storage (LA)</t>
  </si>
  <si>
    <t>https://gaspathways.com/exxonmobil-in-uk-blue-hydrogen-partnership-397</t>
  </si>
  <si>
    <t>ExxonMobil (UK affilIate Esso), SGN, Macquarie</t>
  </si>
  <si>
    <t>ExxonMobil Fawley refinery</t>
  </si>
  <si>
    <t>https://netherlandsnewslive.com/the-botlek-oil-industry-wants-2-1-billion-euros-for-co2-storage/62256/</t>
  </si>
  <si>
    <t>Exxonmobil</t>
  </si>
  <si>
    <t>Exxonmobil Botlek Rotterdam refinery</t>
  </si>
  <si>
    <t>https://www.honeywell.com/us/en/press/2023/02/exxonmobil-to-deploy-honeywell-carbon-capture-technology</t>
  </si>
  <si>
    <t>https://corporate.exxonmobil.com/news/newsroom/news-releases/2023/0130_exxonmobil-awards-feed-for-worlds-largest-low-carbon-hydrogen-facility?sf174743581=1</t>
  </si>
  <si>
    <t>https://corporate.exxonmobil.com/News/Newsroom/News-releases/2022/0301_ExxonMobil-planning-hydrogen-production-carbon-capture-and-storage-at-Baytown-complex</t>
  </si>
  <si>
    <t>ExxonMobil, Honeywell (tech), Technip Energies (FEED)</t>
  </si>
  <si>
    <t>ExxonMobil Baytown petrochemical site (TX)</t>
  </si>
  <si>
    <t>Exxonmobil Antwerp Refinery CCS</t>
  </si>
  <si>
    <t>https://www.eralberta.ca/projects/details/exshaw-cement-carbon-capture-and-bow-valley-decarbonization/</t>
  </si>
  <si>
    <t>Bow River Hub (ALB)</t>
  </si>
  <si>
    <t>Lafarge Canada</t>
  </si>
  <si>
    <t>Exshaw Cement Carbon Capture and Bow Valley Decarbonization (ALB)</t>
  </si>
  <si>
    <t>https://network.bellona.org/content/uploads/sites/3/2023/01/EU-CO2-INFRASTRUCTURE-IN-BLOOM-1.pdf</t>
  </si>
  <si>
    <t>EU2NSEA</t>
  </si>
  <si>
    <t>Equinor and partners (incl. Heidelberg Materials)</t>
  </si>
  <si>
    <t>Norway (storage), Belgium, Denmark, France, Germany, Latvia, the Netherlands, Poland, Sweden / Switzerland</t>
  </si>
  <si>
    <t>https://www.ervia.ie/who-we-are/carbon-capture-storage/Cork-CCUS-CEF-PreFEED-Study-Presentation-Final-Report.pdf</t>
  </si>
  <si>
    <t>Ervia Cork CCS</t>
  </si>
  <si>
    <t>Whitegate, Ervia Cork</t>
  </si>
  <si>
    <t>Ireland</t>
  </si>
  <si>
    <t>Ervia Cork CCS - Whitegate CCGT</t>
  </si>
  <si>
    <t>Irving Oil, Ervia Cork</t>
  </si>
  <si>
    <t>Ervia Cork CCS - Irving refinery</t>
  </si>
  <si>
    <t>Aghata, Ervia Cork</t>
  </si>
  <si>
    <t>Ervia Cork CCS -  Aghada CCGT</t>
  </si>
  <si>
    <t>https://www.horisontenergi.no/haugaland-naeringspark-at-gismarvik-is-the-planned-location-for-the-onshore-co2-terminal-for-the-large-scale-ccs-project-errai/</t>
  </si>
  <si>
    <t>https://www.neptuneenergy.com/media/press-releases/year/2022/neptune-energy-and-horisont-energi-cooperate-errai-ccs-project</t>
  </si>
  <si>
    <t>Errai storage project/Nautilus</t>
  </si>
  <si>
    <t>Horisont Energi, Neptune Energy</t>
  </si>
  <si>
    <t>Errai storage project</t>
  </si>
  <si>
    <t>https://www.equinor.com/news/archive/20220405-awarded-smeaheia-polaris-co2-licenses</t>
  </si>
  <si>
    <t>Wilhelmshaven/Smeahia</t>
  </si>
  <si>
    <t>Equinord</t>
  </si>
  <si>
    <t>Equinor Smeaheia storage</t>
  </si>
  <si>
    <t>Enlink midstream network (LA)</t>
  </si>
  <si>
    <t>EnLink Midstream</t>
  </si>
  <si>
    <t>EnLink midstream network (LA)</t>
  </si>
  <si>
    <t>https://www.osti.gov/servlets/purl/1547301</t>
  </si>
  <si>
    <t>Koch Nitrogen Company, Chaparral Energy</t>
  </si>
  <si>
    <t>Enid fertiliser (OK)</t>
  </si>
  <si>
    <t>ENI Venice bio-refinery Porto Marghera (Ravenna phase 2)</t>
  </si>
  <si>
    <t>ENI Casalborsetti (Ravenna) power plant (Ravenna phase 2)</t>
  </si>
  <si>
    <t>https://www.nlwa.gov.uk/news/edmonton-ecopark-steps-closer-towards-net-zero-and-beyond-major-new-partnership</t>
  </si>
  <si>
    <t>http://northlondonheatandpower.london/news/nlwa-takes-next-step-towards-carbon-capture-in-edmonton/</t>
  </si>
  <si>
    <t>http://www.northlondonheatandpower.london/project/</t>
  </si>
  <si>
    <t>Becton Thames Net Zero Initiative</t>
  </si>
  <si>
    <t>North London Waste Authority (NLWA)</t>
  </si>
  <si>
    <t>Energy Recovery Facility Edmonton EcoPark</t>
  </si>
  <si>
    <t>https://www.argusmedia.com/en/news/2329764-japans-eneos-jpower-to-study-domestic-ccs-project</t>
  </si>
  <si>
    <t>Eneos Holdings, J-Power</t>
  </si>
  <si>
    <t>Eneos J-Power coal power capture</t>
  </si>
  <si>
    <t>https://www.enbridge.com/media-center/news/details?id=123722&amp;lang=en</t>
  </si>
  <si>
    <t>Enbridge, Humble Midstream</t>
  </si>
  <si>
    <t>Enbridge Ingleside Energy Center Low carbon ammonia (TX)</t>
  </si>
  <si>
    <t>Dastur International Inc., ON Clean Energy, Inc., University of Texas</t>
  </si>
  <si>
    <t>Enabling Production of Low Carbon Emissions Steel through CO2 Capture from Blast Furnace Gases (Cleaveland-Cliffs Burns Harbors steel plant DOE pre-FEED) (IN)</t>
  </si>
  <si>
    <t>https://benelux.rwe.com/en/press/2023-02-22-capeomega-and-neptune-energy-announce-noordkaap-rwe-signs-letter-of-intent-/</t>
  </si>
  <si>
    <t>Cape Omega, Neptune Energy</t>
  </si>
  <si>
    <t>Eemshaven port terminal (NoordKaap) phase 1</t>
  </si>
  <si>
    <t>https://www.mitsubishicorp.com/jp/en/pr/archive/2021/html/0000047710.html</t>
  </si>
  <si>
    <t>Polaris CCS transport and storage hub</t>
  </si>
  <si>
    <t>Mitsubishi Coporation, Shell Canada</t>
  </si>
  <si>
    <t>Edmonton Blue Hydrogen plant (ALB) (Shell Polaris)</t>
  </si>
  <si>
    <t>https://www.airliquide.com/group/press-releases-news/2021-07-12/air-liquide-borealis-esso-totalenergies-and-yara-collaborate-help-decarbonize-industrial-basin</t>
  </si>
  <si>
    <t>ECO2Normandy/Nautilus</t>
  </si>
  <si>
    <t>Air Liquide, Borealis, Esso, TotalEnergies, Yara</t>
  </si>
  <si>
    <t>ECO2Normandy phase 3</t>
  </si>
  <si>
    <t>ECO2Normandy phase 2</t>
  </si>
  <si>
    <t>ECO2Normandy phase 1</t>
  </si>
  <si>
    <t>ECO2CEE</t>
  </si>
  <si>
    <t>Air Liquide Polska, PKN Orlen, Lafarge Cement, Orlen Lietuva</t>
  </si>
  <si>
    <t>Poland, Lithuania, Latvia</t>
  </si>
  <si>
    <t>ECO2CEE (previously Poland EU CCS Interconnector) phase 3</t>
  </si>
  <si>
    <t>https://ec.europa.eu/energy/maps/pci_fiches/PciFiche_12.9.pdf</t>
  </si>
  <si>
    <t>ECO2CEE (previously Poland EU CCS Interconnector) phase 2</t>
  </si>
  <si>
    <t>ECO2CEE (previously Poland EU CCS Interconnector) phase 1</t>
  </si>
  <si>
    <t>https://www.tallgrass.com/newsroom/press-releases/tallgrass-to-capture-and-sequester-co2-emissions-from-adm-corn-processing-complex-in-nebraska</t>
  </si>
  <si>
    <t>Eastern Wyoming Sequestration Hub (WY)</t>
  </si>
  <si>
    <t>Tallgrass energy</t>
  </si>
  <si>
    <t>https://www.airproducts.com/campaigns/la-blue-hydrogen-project</t>
  </si>
  <si>
    <t>Air Products</t>
  </si>
  <si>
    <t xml:space="preserve">Eastern Louisiana Clean Hydrogen Complex (LA) </t>
  </si>
  <si>
    <t>https://www.newswire.ca/news-releases/reconciliation-energy-transition-inc-announces-successful-proposal-for-the-east-calgary-region-carbon-sequestration-hub-899913131.html</t>
  </si>
  <si>
    <t>https://finance.yahoo.com/news/reconciliation-energy-transition-inc-announces-130000578.html</t>
  </si>
  <si>
    <t>East Calgary Region Carbon Sequestration Hub (ALB)</t>
  </si>
  <si>
    <t xml:space="preserve"> Reconciliation Energy Transition Inc. (RETI)</t>
  </si>
  <si>
    <t>https://www.osti.gov/biblio/1897679</t>
  </si>
  <si>
    <t>https://www.mining.com/co2-storage-project-in-americas-coal-country-one-step-closer-to-becoming-a-reality/</t>
  </si>
  <si>
    <t>http://www.uwyo.edu/cegr/research-projects/wyoming-carbonsafe.html</t>
  </si>
  <si>
    <t>https://www.netl.doe.gov/node/1303</t>
  </si>
  <si>
    <t>https://www.coalage.com/breaking-news/wyoming-carbonsafe-project-drills-second-exploratory-well-at-dry-fork-station/</t>
  </si>
  <si>
    <t>https://www.basinelectric.com/News-Center/news-releases/carbon-capture-project-at-dry-fork-station-begins-phase-3-testing</t>
  </si>
  <si>
    <t>Membrane Technology and Research, Basin Electric Power Cooperative, Electric Power Research Institute, University of Wyoming, Bismarck</t>
  </si>
  <si>
    <t>Dry Fork Integrated Commercial CCS (WY)</t>
  </si>
  <si>
    <t>https://biomassmagazine.com/articles/18574/drax-to-invest-l40m-in-next-stage-of-beccs-project</t>
  </si>
  <si>
    <t>https://www.drax.com/press_release/drax-and-mitsubishi-heavy-industries-sign-pioneering-deal-to-deliver-the-worlds-largest-carbon-capture-power-project/</t>
  </si>
  <si>
    <t>Drax, Worley (FEED), Mitsubishi HI (tech)</t>
  </si>
  <si>
    <t>Drax BECCS Project (Phase 2)</t>
  </si>
  <si>
    <t>https://www.drax.com/press_release/british-steel-forges-new-partnership-to-support-draxs-world-leading-carbon-capture-project/</t>
  </si>
  <si>
    <t>Drax BECCS Project (Phase 1)</t>
  </si>
  <si>
    <t>https://cen.acs.org/environment/greenhouse-gases/Dow-details-plan-decarbonize-petrochemical/99/i37#:~:text=Its%20biggest%20initiative%20is%20to,the%20entire%20site%20by%202029</t>
  </si>
  <si>
    <t>https://corporate.dow.com/en-us/news/press-releases/dow-announces-plan-to-build-world-s-first-net-zero-carbon-emissi</t>
  </si>
  <si>
    <t>https://ihsmarkit.com/research-analysis/dow-to-build-first-netzero-ethylene-derivatives-complex-in-alb.html</t>
  </si>
  <si>
    <t>Dow Chemical</t>
  </si>
  <si>
    <t>Dow Fort Saskatchewan ethylene facility (ALB)</t>
  </si>
  <si>
    <t>Pemex</t>
  </si>
  <si>
    <t>Mexico</t>
  </si>
  <si>
    <t>Dos Bocas refinery</t>
  </si>
  <si>
    <t>https://fuelcellsworks.com/news/abs-awards-aip-to-hhi-groups-green-hydrogen-production-platform-and-carbon-dioxide-injection-platform-design/</t>
  </si>
  <si>
    <t>https://www.kedglobal.com/newsView/ked202105260012</t>
  </si>
  <si>
    <t>https://splash247.com/hyundai-heavy-develops-offshore-co2-storage-platform/</t>
  </si>
  <si>
    <t>http://www.koreaherald.com/view.php?ud=20210831000937</t>
  </si>
  <si>
    <t>https://en.yna.co.kr/view/AEN20211118006300320</t>
  </si>
  <si>
    <t>https://pmt.honeywell.com/us/en/about-pmt/newsroom/press-release/2021/11/sk-innovation-to-use-honeywell-technology-for-carbon-capture-and-sequestration-feasibility-study-in-korea?utm_medium=social&amp;utm_source=everyonesocial&amp;es_id=41eb30e602</t>
  </si>
  <si>
    <t>SK Innovation, Honeywell Tech, Hyundai, Korea National Oil Corp.</t>
  </si>
  <si>
    <t>Korea</t>
  </si>
  <si>
    <t>Donghae CCS Project</t>
  </si>
  <si>
    <t>https://www.denbury.com/wp-content/uploads/2022/11/DEN-Pipeline-Schedule.pdf</t>
  </si>
  <si>
    <t>https://www.denbury.com/operations/operations-overview/gulf-coast-region/Pipelines/default.aspx</t>
  </si>
  <si>
    <t>Denbury West Gwinville Pipeline</t>
  </si>
  <si>
    <t>Denbury Carbon Solutions</t>
  </si>
  <si>
    <t>Denbury West Gwinville Pipeline (MS)</t>
  </si>
  <si>
    <t>Denbury NEJD Pipeline</t>
  </si>
  <si>
    <t>Denbury NEJD Pipeline (MS-LA)</t>
  </si>
  <si>
    <t>Denbury Green Pipeline</t>
  </si>
  <si>
    <t>Denbury Green Pipeline (LA-TX)</t>
  </si>
  <si>
    <t>Denbury Free state Pipeline</t>
  </si>
  <si>
    <t>Denbury Free state Pipeline (MS)</t>
  </si>
  <si>
    <t>Denbury Delta Pipeline</t>
  </si>
  <si>
    <t>Denbury Delta Pipeline (MS)</t>
  </si>
  <si>
    <t>https://www.energytech.com/energy-storage/article/21253915/denbury-gains-ccs-rights-for-proposed-hydrogenammonia-complex-in-louisiana</t>
  </si>
  <si>
    <t>Denbury Ascension Parish sequestration</t>
  </si>
  <si>
    <t>Denbury Ascension Parish sequestration (LA)</t>
  </si>
  <si>
    <t>https://www.mitsubishicorp.com/jp/en/pr/archive/2021/html/0000047790.html</t>
  </si>
  <si>
    <t>https://www.businesswire.com/news/home/20210921005260/en/Denbury-Executes-Term-Sheet-with-Mitsubishi-Corporation-for-CO2-Transport-and-Storage-from-Ammonia-Project</t>
  </si>
  <si>
    <t>Mitsubishi, Denbury</t>
  </si>
  <si>
    <t>Denbury / Mitsubishi Gulf Coast ammonia project (TBD)</t>
  </si>
  <si>
    <t>https://www.shell.nl/media/persberichten/2022-media-releases/delta-corridor-links-industry-with-clean-h2-and-offshore-ccs-sol.html</t>
  </si>
  <si>
    <t>Shell, Port of Rotterdam, bp, RWE, thyssenkrupp, LyondellBasell, Heidelberg Materials, Attero and Chemelot</t>
  </si>
  <si>
    <t>Netherlands, Germany</t>
  </si>
  <si>
    <t>Delta Rhyne Corridor_CO2</t>
  </si>
  <si>
    <t>https://www.neptuneenergy.com/esg/delphynus-project</t>
  </si>
  <si>
    <t>Delphynus</t>
  </si>
  <si>
    <t>Neptune Energy</t>
  </si>
  <si>
    <t>DelpHYnus hydrogen production Theddlethorpe</t>
  </si>
  <si>
    <t>https://pubs.naruc.org/pub.cfm?id=4AE5E75F-2354-D714-51B7-59DE74C41F5E</t>
  </si>
  <si>
    <t>ADM, Midwest Geological Sequestration Consortium</t>
  </si>
  <si>
    <t>Decatur project (IL)</t>
  </si>
  <si>
    <t>https://www.linkedin.com/posts/jasonwongshell_ccs-poweringprogress-activity-7021325298562437121-tk54/?utm_source=share&amp;utm_medium=member_desktop</t>
  </si>
  <si>
    <t>Daya Bay CCS Hub</t>
  </si>
  <si>
    <t>Shell, ExxonMobil, CNOOC, and Guangdong Provincial Development &amp; Reform Commission (JSA)</t>
  </si>
  <si>
    <t>https://ec.europa.eu/energy/sites/default/files/detailed_information_regarding_the_candidate_projects_in_co2_network.pdf</t>
  </si>
  <si>
    <t>https://ec.europa.eu/energy/maps/pci_fiches/PciFiche_12.8.pdf</t>
  </si>
  <si>
    <t>D'Artagnan/Nautilus</t>
  </si>
  <si>
    <t>ArcelorMittal, Port of Dunkerque, Chaux et Dolomines du boulonnais, Verdalis, Air Liquide</t>
  </si>
  <si>
    <t>D'Artagnan Dunkirk CO2 Hub Phase 3</t>
  </si>
  <si>
    <t>D'Artagnan Dunkirk CO2 Hub Phase 2</t>
  </si>
  <si>
    <t>D'Artagnan Dunkirk CO2 Hub Phase 1</t>
  </si>
  <si>
    <t>Damhead Creek CCGT power station</t>
  </si>
  <si>
    <t>https://energy.economictimes.indiatimes.com/news/coal/dastur-energy-to-set-up-blue-hydrogen-unit-with-coal-india/91455574</t>
  </si>
  <si>
    <t>Dalstur Energy (Kolkata), Coal India (CIL)</t>
  </si>
  <si>
    <t>Dalstur Energy Coal India coal hydrogen</t>
  </si>
  <si>
    <t>https://www.ammoniaenergy.org/articles/decarbonising-the-great-plains-synfuel-plant/</t>
  </si>
  <si>
    <t>https://www.bakkenenergy.com/press-releases/mha-nation-partnering-with-bakken-energy-and-mitsubishi-power-on-great-plains-hydrogen-hub/</t>
  </si>
  <si>
    <t>Bakken Energy, Mitsubishi HI (as Mitsubishi Power Americas), Mandan, Hidatsa, and Arikara Nation</t>
  </si>
  <si>
    <t>Dakota H2 Hub (ND)</t>
  </si>
  <si>
    <t>Dakota Ethanol, Summit Carbon Solutions</t>
  </si>
  <si>
    <t>Dakota Ethanol Wentworth biorefinery (SD)</t>
  </si>
  <si>
    <t>https://pboilandgasmagazine.com/oxy-outlines-plans-for-direct-air-carbon-capture-plant-in-permian-basin/</t>
  </si>
  <si>
    <t>https://www.1pointfive.com/1pointfive-selects-worley-for-feed</t>
  </si>
  <si>
    <t>DAC-1 Ector County(TX) train 2</t>
  </si>
  <si>
    <t>https://www.glencore.com/media-and-insights/news/china-huaneng-and-glencore-sign-mou-on-ccus-project</t>
  </si>
  <si>
    <t>https://www.heiderefinery.com/en/energy-transition-large-scale-hydrogen-technology-project-qualifies-for-the-next-round</t>
  </si>
  <si>
    <t>http://ctsco.com.au/wp-content/uploads/2020/09/CTSCo-Project-Factsheet.pdf</t>
  </si>
  <si>
    <t>Glencore Carbon Transport and Storage Company (CTSCo)</t>
  </si>
  <si>
    <t>CTSCo Project</t>
  </si>
  <si>
    <t>https://www.deepcstore.com/news/deepc-store-signs-loi-with-mol-and-ten-floating-ccs-hub-development</t>
  </si>
  <si>
    <t>https://www.deepcstore.com/cstore1</t>
  </si>
  <si>
    <t>https://www.deepcstore.com/news/australian-ccs-conference-2021</t>
  </si>
  <si>
    <t>Cstore 1</t>
  </si>
  <si>
    <t>deepC-store (dev and operator), Mitsui (for shipping), Technip Energies (TEN) (pre-FEED for hub facility)</t>
  </si>
  <si>
    <t>China Resources Power</t>
  </si>
  <si>
    <t>CRP Haifeng Project</t>
  </si>
  <si>
    <t>https://www.powermag.com/inside-net-power-gas-power-goes-supercritical/</t>
  </si>
  <si>
    <t>8Rivers, Southern Ute Indian Reservation</t>
  </si>
  <si>
    <t>Coyote Clean Power Project (CO)</t>
  </si>
  <si>
    <t>https://ifrf.net/ifrf-blog/vattenfall-investigates-sale-of-magnum-power-plant-in-the-netherlands/</t>
  </si>
  <si>
    <t>https://www.letsrecycle.com/news/cory-in-187m-accounting-loss-despite-record-2021/</t>
  </si>
  <si>
    <t>https://www.corygroup.co.uk/media/news-insights/cory-announces-plans-worlds-biggest-energy-waste-decarbonisation-project/</t>
  </si>
  <si>
    <t>Cory</t>
  </si>
  <si>
    <t>CORY EfW plant</t>
  </si>
  <si>
    <t>https://www.kindermorgan.com/Operations/CO2/Index</t>
  </si>
  <si>
    <t>Cortez Pipeline</t>
  </si>
  <si>
    <t>Kinder Morgan</t>
  </si>
  <si>
    <t>Cortez Pipeline (CO-TX)</t>
  </si>
  <si>
    <t>https://portofcc.com/port-of-corpus-christi-awarded-16-4m-in-carbonsafe-grants-from-u-s-department-of-energy/</t>
  </si>
  <si>
    <t>Corpus Christi offshore storage (TX)</t>
  </si>
  <si>
    <t>Port of Corpus Christi, 1845 Carbon Storage LLC, Strategic Sequestration Development LLC, and the University of Texas Bureau of Economic Geology’s Gulf Coast Carbon Center</t>
  </si>
  <si>
    <t>Corporation Energy, Toyo Engineering Corporation, Itochu Plantech Inc, Others</t>
  </si>
  <si>
    <t>Corporation Energy Blue Ammonia/hydrogen Seyakha</t>
  </si>
  <si>
    <t>Corporation Energy Blue Ammonia/hydrogen Baidaratskaya Bay</t>
  </si>
  <si>
    <t>Corn LP, Summit Carbon Solutions</t>
  </si>
  <si>
    <t>Corn LP Goldfield biorefinery (IA)</t>
  </si>
  <si>
    <t>https://ghgdata.epa.gov/ghgp/service/facilityDetail/2020?id=1010117&amp;ds=A&amp;et=&amp;popup=true</t>
  </si>
  <si>
    <t>Core Energy</t>
  </si>
  <si>
    <t>Core Energy CO2-EOR South Chester plant (MI)</t>
  </si>
  <si>
    <t>https://www.newswire.ca/news-releases/whitecap-resources-inc-partners-with-federated-co-operatives-limited-to-reduce-co2-emissions-in-saskatchewan-807417476.html</t>
  </si>
  <si>
    <t>https://www.fcl.crs/news-reports/news/article/fcl-exploring-carbon-capture-with-whitecap-to-meet-emissions</t>
  </si>
  <si>
    <t>Federated Co-operatives (FCL) and Whitecap Resources Inc.</t>
  </si>
  <si>
    <t>Co-op Regina Refinery Complex</t>
  </si>
  <si>
    <t>Co-op Belle Plain Ethanol Complex</t>
  </si>
  <si>
    <t>https://www.cpv.com/2022/09/16/multi-billion-dollar-combined-cycle-natural-gas-power-station-with-carbon-capture-announced-in-west-virginia/</t>
  </si>
  <si>
    <t>Competitive Power Ventures</t>
  </si>
  <si>
    <t>Competitive Power Ventures CCGT (WV)</t>
  </si>
  <si>
    <t>https://ghgdata.epa.gov/ghgp/service/facilityDetail/2021?id=1010975&amp;ds=A&amp;et=&amp;popup=true</t>
  </si>
  <si>
    <t>https://sequestration.mit.edu/tools/projects/coffeyville.html</t>
  </si>
  <si>
    <t>https://www.globenewswire.com/news-release/2011/03/29/443163/10562/en/Chaparral-Energy-Agrees-to-a-CO2-Purchase-and-Sale-Agreement-With-CVR-Energy-for-Capture-of-CO2-for-Enhanced-Oil-Recovery.html</t>
  </si>
  <si>
    <t>https://www.geos.ed.ac.uk/sccs/project-info/89</t>
  </si>
  <si>
    <t>Coffeyville Resources, Chaparral Energy, Coffeyville Resource Nitrogen Fertilizers</t>
  </si>
  <si>
    <t>Coffeyville fertiliser Plant (KS)</t>
  </si>
  <si>
    <t>https://www.linkedin.com/posts/carbfix_eu-cinea-environment-activity-7021767287204409344-DI_z/?utm_source=share&amp;utm_medium=member_desktop</t>
  </si>
  <si>
    <t>https://bcforum.net/presentations2021/0301_K%C3%A1ri_Helgason.pdf</t>
  </si>
  <si>
    <t>https://www.carbfix.com/codaterminal</t>
  </si>
  <si>
    <t>Coda terminal</t>
  </si>
  <si>
    <t>Carbfix, Dan-unity CO2</t>
  </si>
  <si>
    <t>Coda terminal phase 3</t>
  </si>
  <si>
    <t>Coda terminal Phase 2</t>
  </si>
  <si>
    <t>Coda terminal Phase 1</t>
  </si>
  <si>
    <t>https://portofcc.com/port-of-corpus-christi-enters-into-agreement-with-talos-energy-and-howard-energy-partners-for-carbon-capture-and-sequestration-opportunities/</t>
  </si>
  <si>
    <t>Coastal Bend Carbon Management Partnership (TX)</t>
  </si>
  <si>
    <t>Port of Corpus Christi,Talos Energy, Howard Energy Partners,Texas A&amp;M University System</t>
  </si>
  <si>
    <t>CO2TransPorts</t>
  </si>
  <si>
    <t>Port of Rotterdam, port of Antwerp, North Sea Port, Fluxys, Gasunie</t>
  </si>
  <si>
    <t>CO2TransPorts phase 2 (cross-border pipeline, phase 1 is Portos and Antwerp?)</t>
  </si>
  <si>
    <t>https://wintershalldea.com/en/newsroom/wintershall-dea-and-hes-wilhelmshaven-tank-terminal-intend-jointly-develop-co2-hub-wilhelmshaven</t>
  </si>
  <si>
    <t>CO2nnectNow HES Wilhelmshaven Tank Terminal</t>
  </si>
  <si>
    <t>CO2nnectNow HES Wilhelmshaven Tank Terminal phase 1</t>
  </si>
  <si>
    <t>https://www.holcim.com/media/media-releases/joint-carbon-capture-project-usa-plant</t>
  </si>
  <si>
    <t>https://www.linkedin.com/posts/bob-slettehaugh_we-are-excited-to-be-working-with-holcim-activity-6925459018538700800-H4-M?utm_source=linkedin_share&amp;utm_medium=member_desktop_web</t>
  </si>
  <si>
    <t>https://www.holcim.com/joint-carbon-capture-project-usa-plant</t>
  </si>
  <si>
    <t>https://energynorthern.com/2020/09/18/further-development-of-co2ment-project/</t>
  </si>
  <si>
    <t>Electricore, Svante, Holcim Group, Oxy Low Carbon Venture, TotalEnergies</t>
  </si>
  <si>
    <t>CO2MENT LafargeHolcim Florence (CO)</t>
  </si>
  <si>
    <t>https://industrienergi.no/nyhet/finnfjord-vil-lage-fiskefor-av-co2/</t>
  </si>
  <si>
    <t>https://www.carbonrecycling.is/projects#finnfjord-emethanol</t>
  </si>
  <si>
    <t>Statkraft, Carbon Recycling International</t>
  </si>
  <si>
    <t>CO2 TO METHANOL Finnfjord Ferrosilicon</t>
  </si>
  <si>
    <t>https://netl.doe.gov/sites/default/files/netl-file/D-Dillon-EPRI-East-Bend-Membrane.pdf</t>
  </si>
  <si>
    <t>EPRI, MTR</t>
  </si>
  <si>
    <t>CO2 capture at Duke Energy's East Bend Station (KY)</t>
  </si>
  <si>
    <t>https://insideclimatenews.org/news/17072021/north-dakota-coal-energy-transition-jobs-carbon-capture/</t>
  </si>
  <si>
    <t>EERC, NDIC, Rainbow Energy, Mitshubishi HI, Kiewit</t>
  </si>
  <si>
    <t>CO2 capture at Coal Creek (ND)</t>
  </si>
  <si>
    <t>https://www.ogci.com/action-and-engagement/removing-carbon-dioxide-ccus/our-kickstarter-hubs/#hub4</t>
  </si>
  <si>
    <t>CNPC China Northwest hub</t>
  </si>
  <si>
    <t>CNPC, OGCI</t>
  </si>
  <si>
    <t>CNPC China Northwest (Xinjiang) hub refinery hydrogen</t>
  </si>
  <si>
    <t>CNPC China Northwest (Xinjiang) hub</t>
  </si>
  <si>
    <t>CNPC China Northwest (Xinjiang) hub phase 2</t>
  </si>
  <si>
    <t>CNPC China Northwest (Xinjiang) hub phase 1</t>
  </si>
  <si>
    <t>https://www.reuters.com/business/environment/chinas-cnooc-completes-first-offshore-carbon-capture-site-2022-06-15/</t>
  </si>
  <si>
    <t>https://www-sasac-gov-cn.translate.goog/n2588025/n2588124/c20501671/content.html?_x_tr_sch=http&amp;_x_tr_sl=zh-CN&amp;_x_tr_tl=en&amp;_x_tr_hl=fr&amp;_x_tr_pto=nui</t>
  </si>
  <si>
    <t>https://www.reuters.com/business/sustainable-business/chinas-cnooc-launches-first-offshore-carbon-capture-project-2021-08-30/</t>
  </si>
  <si>
    <t>CNOOC</t>
  </si>
  <si>
    <t>CNOOC Enping offshore CCS</t>
  </si>
  <si>
    <t>https://alberta.csaregistries.ca/GHGR_Listing/AEOR_ListingDetail.aspx?ProjectId=157</t>
  </si>
  <si>
    <t>https://enhanceenergy.com/megatonne-milestone-charting-a-new-and-cleaner-path-forward-by-capturing-co2-and-producing-lower-carbon-energy/</t>
  </si>
  <si>
    <t>Clive CO2-EOR (ACTL) (ALB)</t>
  </si>
  <si>
    <t>https://www.bloomberg.com/news/features/2021-09-08/inside-the-world-s-largest-direct-carbon-capture-plant</t>
  </si>
  <si>
    <t>Climeworks, CarbFix</t>
  </si>
  <si>
    <t>https://www.norsk-e-fuel.com/articles/coming-soon-green-jet-fuel-from-mosjoen</t>
  </si>
  <si>
    <t>https://www.edfenergy.com/energy/nuclear-new-build-projects/sizewell-c/news-views/sizewell-c-and-partners-awarded-dac-funding</t>
  </si>
  <si>
    <t>https://climeworks.com/news/climeworks-announces-groundbreaking-on-mammoth?utm_source=Twitter&amp;utm_medium=Social&amp;utm_campaign=mammothannouncement&amp;utm_content=mammothnews</t>
  </si>
  <si>
    <t>Climeworks, Carbfix</t>
  </si>
  <si>
    <t>Climeworks, Gulf Coast Sequestration</t>
  </si>
  <si>
    <t>https://www.energy.gov/fecm/articles/selections-funding-opportunity-announcement-2560-direct-air-capture-combined</t>
  </si>
  <si>
    <t>University of Illinios, Climeworks</t>
  </si>
  <si>
    <t>https://a-r-c.dk/about-arc/carbon-capture/</t>
  </si>
  <si>
    <t>https://a-r-c.dk/klima-og-miljo/co2-fangst/</t>
  </si>
  <si>
    <t>https://www.energy-supply.dk/procurement/view/138997/market_dialogue_project_climaid_copenhagen_delivery_and_commissioning_of_a_carbon_capture_unit_at_arc_premises</t>
  </si>
  <si>
    <t>https://www.maritime-executive.com/article/copenhagen-port-participates-in-carbon-capture-and-storage-project</t>
  </si>
  <si>
    <t>Babcock &amp; Wilcox, Copenhagen Port</t>
  </si>
  <si>
    <t>ClimAid Copenhagen Malmö Port Amager Bakke CO2 capture</t>
  </si>
  <si>
    <t>https://breakbulk.com/Articles/stocking-the-carbon-stores</t>
  </si>
  <si>
    <t>https://www.portofgothenburg.com/the-project-of-the-port/cinfracap/</t>
  </si>
  <si>
    <t>CinfraCap</t>
  </si>
  <si>
    <t>Nordion Energi, Göteborg Energi, Renova, Gothenburg Port Authority, Preem, and St1.</t>
  </si>
  <si>
    <t>CinfraCap (Carbon Infrastructure Capture) - Port of Gothenburg</t>
  </si>
  <si>
    <t>https://www.globaltimes.cn/page/202112/1241339.shtml</t>
  </si>
  <si>
    <t>https://news.bjx.com.cn/html/20211105/1186184.shtml</t>
  </si>
  <si>
    <t>https://www.modernpowersystems.com/features/featureccus-becoming-a-commercial-reality-in-china-8770880/</t>
  </si>
  <si>
    <t>Mixed</t>
  </si>
  <si>
    <t>China Energy</t>
  </si>
  <si>
    <t>China Energy Taizhou power</t>
  </si>
  <si>
    <t>https://www.sohu.com/a/474302630_100273878</t>
  </si>
  <si>
    <t>https://news.bjx.com.cn/html/20210628/1160627.shtml</t>
  </si>
  <si>
    <t>China Energy Jinjie Power</t>
  </si>
  <si>
    <t>https://www.chevron.com/newsroom/2022/q4/chevron-and-mol-to-study-co2-shipping-from-singapore-to-australia</t>
  </si>
  <si>
    <t>Chevron Mitsui CO2 shipping SGP-AUS</t>
  </si>
  <si>
    <t>Chevron, Mitsui</t>
  </si>
  <si>
    <t>Singapore</t>
  </si>
  <si>
    <t>https://news.bjx.com.cn/html/20221230/1280026.shtml</t>
  </si>
  <si>
    <t>PetroChina, CNPC</t>
  </si>
  <si>
    <t>Changling Gas plant /Jilin Oil Field CO2-EOR Full-scale (Jilin)</t>
  </si>
  <si>
    <t>https://www.cfindustries.com/globalassets/cf-industries/media/documents/2020-downloads/cf-industries-2020-annual-report.pdf</t>
  </si>
  <si>
    <t>https://cen.acs.org/business/Chemical-makers-plan-blue-ammonia/100/i16</t>
  </si>
  <si>
    <t>https://www.ammoniaenergy.org/articles/cf-industries-invests-in-blue-ammonia-capacity-in-the-us/</t>
  </si>
  <si>
    <t>CF Industries</t>
  </si>
  <si>
    <t>CF Industries blue ammonia Yazoo (LA)</t>
  </si>
  <si>
    <t>https://www.gasworld.com/cf-industries-unveils-2bn-ammonia-complex-plans-in-louisiana/2023620.article</t>
  </si>
  <si>
    <t>https://gov.louisiana.gov/index.cfm/newsroom/detail/3858#.Y0djknbtXMp.twitter</t>
  </si>
  <si>
    <t>EnLink transport network &amp; ExxonMobil Vermilion parish storag</t>
  </si>
  <si>
    <t>CF Industries, ExxonMobil (storage), EnLink Midstream (transport)</t>
  </si>
  <si>
    <t>CF Industries blue ammonia Donaldsonville (LA)</t>
  </si>
  <si>
    <t>https://www.gasworld.com/story/cf-industries-unveils-2bn-ammonia-complex-plans-in-louisiana/2095031.article/?red=1</t>
  </si>
  <si>
    <t>https://www.cfindustries.com/newsroom/2022/cf-mitsui-update</t>
  </si>
  <si>
    <t>CF Industries, Mitsui</t>
  </si>
  <si>
    <t>CF Industries and Mitsui Blue ammonia complex (LA)</t>
  </si>
  <si>
    <t>https://www.greencarcongress.com/2021/08/20210806-bp.html</t>
  </si>
  <si>
    <t>CF Fertilisers</t>
  </si>
  <si>
    <t>CF Fertilisers Billingham Ammonia CCS</t>
  </si>
  <si>
    <t>https://www.williamsnd.com/williams-county-issues-loan-to-cerilon-gtl-nd-as-development-plans-advance/</t>
  </si>
  <si>
    <t>https://www.bicmagazine.com/projects-expansions/downstream/cerilon-gtl-facility-to-be-be-built-in-north-dakota/</t>
  </si>
  <si>
    <t>Cerilon GTL</t>
  </si>
  <si>
    <t>Cerilon gas-to-liquids complex (ND)</t>
  </si>
  <si>
    <t>https://ghgdata.epa.gov/ghgp/service/facilityDetail/2021?id=1012121&amp;ds=A&amp;et=&amp;popup=true</t>
  </si>
  <si>
    <t>https://www.nsenergybusiness.com/features/top-carbon-capture-storage-projects/</t>
  </si>
  <si>
    <t>https://www.industryweek.com/leadership/companies-executives/article/21946093/occidental-to-develop-enhanced-oil-recovery-assets-in-texas</t>
  </si>
  <si>
    <t>Occidental, Sandridge Energy</t>
  </si>
  <si>
    <t>Century plant - (TX)</t>
  </si>
  <si>
    <t>https://www.centrica.com/media-centre/news/2022/centrica-and-equinor-sign-co-operation-agreement-for-east-yorkshire-hydrogen-hub/</t>
  </si>
  <si>
    <t>Centrica, Equinor</t>
  </si>
  <si>
    <t>Centrica Equinor hydrogen hub Easington collaboration</t>
  </si>
  <si>
    <t>Central Louisiana Regional Carbon Storage (CENLA) Hub (LA)</t>
  </si>
  <si>
    <t>Alberta Carbon TrunkLine (Transport), Central Alberta Hub (ALB) (Storage)</t>
  </si>
  <si>
    <t xml:space="preserve"> Wolf Carbon Solutions Inc., Whitecap Resources Inc., The First Nation Capital Investment Partnership (FNCIP), and Heart Lake First Nation</t>
  </si>
  <si>
    <t>Central Alberta Hub (ALB)</t>
  </si>
  <si>
    <t>https://www.cemexusa.com/-/cemex-and-rti-awarded-3.7-million-cooperative-agreement-to-advance-carbon-capture-technology-in-cement-manufacturing</t>
  </si>
  <si>
    <t>Research Triangle Institute (RTI) International, Cemex</t>
  </si>
  <si>
    <t>CEMEX Balcones Cement plant (TX)</t>
  </si>
  <si>
    <t>https://www.Heidelberg Materials.com/en/pr-30-05-2022</t>
  </si>
  <si>
    <t>https://www.Heidelberg Materials.com/en/pr-02-06-2021</t>
  </si>
  <si>
    <t>Heidelberg Materials, Cementa</t>
  </si>
  <si>
    <t>Cementa Slite plant</t>
  </si>
  <si>
    <t>https://www.eralberta.ca/projects/details/feasibility-and-feed-for-post-combustion-flue-gas-carbon-capture-at-strathcona-resources-ltd-cold-lake-region-sagd-facilities-lindbergh-orion-and-tucker/</t>
  </si>
  <si>
    <t>Strathcona Resources Ltd.</t>
  </si>
  <si>
    <t>CCUS hub at Strahcona Resources Cold Lake Lindbergh, Orion, and Tucker SAGD facilities (x 3 projects) (ALB)</t>
  </si>
  <si>
    <t>https://www.mrt.com/business/energy/article/EPA-approves-Lucid-s-plan-for-major-Permian-CCS-16772892.php</t>
  </si>
  <si>
    <t>https://www.upstreamonline.com/energy-transition/epa-approves-lucid-energy-ccs-project-the-largest-in-the-permian-basin/2-1-1145816</t>
  </si>
  <si>
    <t>https://www.lucid-energy.com/news/lucid-energy-group-receives-milestone-approval-epa-plans-develop-largest-carbon-capture-and</t>
  </si>
  <si>
    <t>Targa Resources Group</t>
  </si>
  <si>
    <t>CCUS at Red Hills natural gas processing complex (NM) EOR Phase 3</t>
  </si>
  <si>
    <t>CCUS at Red Hills natural gas processing complex (NM) EOR Phase 2</t>
  </si>
  <si>
    <t>CCS Baltic Constium, Klapeida terminal</t>
  </si>
  <si>
    <t>Kalipedos Nafta AB</t>
  </si>
  <si>
    <t>Latvia, Lithuania</t>
  </si>
  <si>
    <t>https://www.businesswire.com/news/home/20230130005121/en/Cardinal-Ethanol-and-Vault-44.01-Form-Joint-Venture-to-Implement-a-Carbon-Capture-and-Sequestration-Project-in-Indiana</t>
  </si>
  <si>
    <t>One Carbon Partnership (Cardinal Ethanol, Vault 44.01 joint venture)</t>
  </si>
  <si>
    <t>Cardinal Ethanol Union City (IN)</t>
  </si>
  <si>
    <t>https://earthresources.vic.gov.au/projects/carbonnet-project/about-the-project#:~:text=The%20CarbonNet%20Project%20aims%20to,sites%20in%20the%20Gippsland%20Basin.</t>
  </si>
  <si>
    <t>https://www.dnv.com/cases/advancing-ccs-for-victoria-australia-the-carbonnet-project-181994</t>
  </si>
  <si>
    <t>https://earthresources.vic.gov.au/projects/carbonnet-project</t>
  </si>
  <si>
    <t>Victorian Government/Australian Government, (DNV)</t>
  </si>
  <si>
    <t>CarbonNet</t>
  </si>
  <si>
    <t>https://carbonengineering.com/news-updates/ce-lanzatech-jet-fuel/</t>
  </si>
  <si>
    <t>LanzaTech, Carbon Engineering, Virgin Atlantic, British Airways</t>
  </si>
  <si>
    <t>CarbonCapture, CarbonCure, US Steel</t>
  </si>
  <si>
    <t>https://www.holcim.com/sites/holcim/files/documents/holcim_ccus_july_2021.docx.pdf</t>
  </si>
  <si>
    <t>https://www.europeanfiles.eu/environment/carbon2productaustria-c2pat</t>
  </si>
  <si>
    <t>https://www.borealisgroup.com/news/lafarge-omv-verbund-and-borealis-join-hands-to-capture-and-utilize-co2-on-an-industrial-scale</t>
  </si>
  <si>
    <t>Austria</t>
  </si>
  <si>
    <t>Carbon2ProductAustria (C2PAT) - Lafarge Mannersdorf</t>
  </si>
  <si>
    <t>https://www.westkueste100.de/en/reallabor-westkueste-100-ausgewaehlt/</t>
  </si>
  <si>
    <t>https://www.spglobal.com/platts/en/market-insights/latest-news/electric-power/062521-interview-german-heide-refinery-targets-300-mw-electrolyzer-by-end-2025</t>
  </si>
  <si>
    <t>Holcim Group, Hyscale100 consortium</t>
  </si>
  <si>
    <t>Carbon2Business LafargeHolcim Laegerdorf (Westkuste100/Hyscale100)</t>
  </si>
  <si>
    <t>Carbon Storage Complect Southeastern Michigan (Mi)</t>
  </si>
  <si>
    <t>Battelle Memorial Institute</t>
  </si>
  <si>
    <t>https://www.constellationenergy.com/newsroom/2022/doe-awards-2-5-million-for-direct-air-capture-study-at-constellation-nuclear-plant-in-illinois.html</t>
  </si>
  <si>
    <t>Constellation, 1PointFive, Worley, Carbon Engineering, PNNL, U of IL</t>
  </si>
  <si>
    <t>https://www.carbonclean.com/news/kbr-carbonclean</t>
  </si>
  <si>
    <t>https://www.carbonclean.com/news/cemex-carbon-capture-project</t>
  </si>
  <si>
    <t>CEMEX, carbon clean</t>
  </si>
  <si>
    <t>Carbon Clean CEMEX Rudersdorf plant phase 2</t>
  </si>
  <si>
    <t>Carbon Clean CEMEX Rudersdorf plant phase 1</t>
  </si>
  <si>
    <t>https://www.osti.gov/biblio/1836563</t>
  </si>
  <si>
    <t>Bechtel National, Inc.</t>
  </si>
  <si>
    <t>Carbon Capture Retrofit at Sherman Generating Station (TX)</t>
  </si>
  <si>
    <t>https://www.essaroil.co.uk/news/essar-launches-eet-to-invest-us-36-billion-in-energy-transition-in-the-uk-and-india/</t>
  </si>
  <si>
    <t>https://kentplc.com/news-insights/kent-wins-pre-feed-engineering-contract-for-360m-carbon-capture-plant-at-essar-stanlow-refinery-uk</t>
  </si>
  <si>
    <t>Essar Oil, Kent (pre-FEED)</t>
  </si>
  <si>
    <t>Carbon capture plant Stanlow (FCC)</t>
  </si>
  <si>
    <t>Carbon Capture at Ince Fertiliser Site</t>
  </si>
  <si>
    <t>Carbon Capture at Corn-processing complex (NE)</t>
  </si>
  <si>
    <t>http://www.ethanolproducer.com/articles/19256/carbon-america-plans-ccs-projects-at-2-colorado-ethanol-plants%20https://coloradosun.com/2022/05/12/carbon-capture-colorado-ethanol-plants-greenhouse-gas-emissions/</t>
  </si>
  <si>
    <t>Carbon America</t>
  </si>
  <si>
    <t>Carbon America Yuma ethanol (CO)</t>
  </si>
  <si>
    <t>Carbon America Sterling ethanol (CO)</t>
  </si>
  <si>
    <t>Carbon America Bridgeport Ethanol (NE)</t>
  </si>
  <si>
    <t>https://www.energy.gov/articles/doe-invests-45-million-decarbonize-natural-gas-power-and-industrial-sectors-using-carbon</t>
  </si>
  <si>
    <t>https://calpinecarboncapture.com/</t>
  </si>
  <si>
    <t>https://www.energy.gov/fecm/articles/funding-opportunity-announcement-2515-carbon-capture-rd-natural-gas-and-industrial</t>
  </si>
  <si>
    <t>ION Clean Energy, Inc., Calpine</t>
  </si>
  <si>
    <t>Calpine Delta Energy Center (CA)</t>
  </si>
  <si>
    <t>https://netl.doe.gov/node/11224</t>
  </si>
  <si>
    <t>https://www.shell.com/business-customers/catalysts-technologies/resources-library/trade-release-shell-catalysts-and-technologies-and-calpine-deer-park-energy-center.html</t>
  </si>
  <si>
    <t>Calpine Texas CCUS Holdings</t>
  </si>
  <si>
    <t>Calpine Deer Park Energy Center (TX)</t>
  </si>
  <si>
    <t>https://www.technipenergies.com/en/media/press-releases/technip-energies-shell-catalysts-technologies-and-zachry-group-selected-calpines-carbon-capture</t>
  </si>
  <si>
    <t>Calpine, Technip Energies, Shell, Zachry Group</t>
  </si>
  <si>
    <t>Calpine Baytown Energy Center (TX)</t>
  </si>
  <si>
    <t>Air Liquide, Snam, Eni, Elengy</t>
  </si>
  <si>
    <t>France, Italy</t>
  </si>
  <si>
    <t>Callisto phase 2</t>
  </si>
  <si>
    <t>Callisto phase 1</t>
  </si>
  <si>
    <t>https://summitpower.com/wp-content/uploads/2018/06/CCEP-Feasibilility-Final-Report-MAY-2018-SUMMARY-VERSION.pdf</t>
  </si>
  <si>
    <t>Summit Power</t>
  </si>
  <si>
    <t>Caledonia Clean Energy (previously Captain Clean Energy)</t>
  </si>
  <si>
    <t>https://www.airliquide.com/group/press-releases-news/2022-05-09/air-liquide-and-lhoist-join-forces-launch-first-its-kind-decarbonization-project-lime-production</t>
  </si>
  <si>
    <t>D'Artagnan</t>
  </si>
  <si>
    <t>Air Liquide, Lhoist</t>
  </si>
  <si>
    <t>CalCC Lhoist Air Liquide Lime plant Rety</t>
  </si>
  <si>
    <t>https://www.nsenergybusiness.com/news/fluor-crcs-cal-capture-project/</t>
  </si>
  <si>
    <t>https://poweringcalifornia.com/newsletter/crc-designing-californias-first-carbon-capture-and-sequestration-project/</t>
  </si>
  <si>
    <t>https://www.spglobal.com/commodityinsights/en/market-insights/latest-news/natural-gas/022820-californias-elk-hills-carbon-capture-plant-gets-backing-from-oil-and-gas-industry-fund</t>
  </si>
  <si>
    <t xml:space="preserve">Elk hills </t>
  </si>
  <si>
    <t>Next carbon solutions (NextDecade), California Resource Corporation (Carbon TerraVault)</t>
  </si>
  <si>
    <t xml:space="preserve">CalCapture CCS+ Elk Hills power plant (CA) </t>
  </si>
  <si>
    <t>C Zero/Nautilus</t>
  </si>
  <si>
    <t>Air Liquide, Lhoist, Duisport</t>
  </si>
  <si>
    <t>C Zero phase 3</t>
  </si>
  <si>
    <t>C Zero phase 2</t>
  </si>
  <si>
    <t>C Zero phase 1</t>
  </si>
  <si>
    <t>Augusta-C2/Prinos CO2 storage</t>
  </si>
  <si>
    <t>Buzzi Unicem Spa</t>
  </si>
  <si>
    <t>Buzzi Unicem Augusta cement plant</t>
  </si>
  <si>
    <t>Tarmac</t>
  </si>
  <si>
    <t>Buxton Lime Net Zero</t>
  </si>
  <si>
    <t>https://summitcarbonsolutions.com/summit-carbon-solutions-partners-with-bushmills-ethanol%ef%bf%bc/</t>
  </si>
  <si>
    <t>Bushmills Ethanol, Summit Carbon Solutions</t>
  </si>
  <si>
    <t>Bushmills Ethanol Atwater (MN)</t>
  </si>
  <si>
    <t>https://www.prnewswire.com/news-releases/8-rivers-capital-adm-announce-intention-to-make-illinois-home-to-game-changing-zero-emissions-project-301269296.html</t>
  </si>
  <si>
    <t>https://broadwing.energy/</t>
  </si>
  <si>
    <t>Decatur IL</t>
  </si>
  <si>
    <t>8Rivers, ADM</t>
  </si>
  <si>
    <t>Broadwing Clean Energy Complex (IL)</t>
  </si>
  <si>
    <t>Bridgeport Energy Moonie CCUS Project</t>
  </si>
  <si>
    <t>Bridgeport Energy Limited</t>
  </si>
  <si>
    <t>Brazeau Carbon Sequestration Hub (ALB)</t>
  </si>
  <si>
    <t>https://www.aa.com.tr/en/economy/adnoc-bp-masdar-ink-deal-for-clean-hydrogen-development/2596124</t>
  </si>
  <si>
    <t>https://www.bp.com/en/global/corporate/news-and-insights/press-releases/bp-plans-uks-largest-hydrogen-project.html</t>
  </si>
  <si>
    <t>BP, ADNOC</t>
  </si>
  <si>
    <t>BP H2Teesside Phase 2</t>
  </si>
  <si>
    <t>BP H2Teesside Phase 1</t>
  </si>
  <si>
    <t>https://www.newswire.ca/news-releases/entropy-inc-provides-operational-and-corporate-update-821286982.html</t>
  </si>
  <si>
    <t xml:space="preserve"> Inter Pipeline Ltd. and Entropy Inc. </t>
  </si>
  <si>
    <t>https://www.saskpower.com/about-us/our-company/blog/2023/bd3-status-update-q4-2022</t>
  </si>
  <si>
    <t>https://sequestration.mit.edu/tools/projects/boundary_dam.html</t>
  </si>
  <si>
    <t>http://sequestration.mit.edu/tools/projects/boundary_dam.html</t>
  </si>
  <si>
    <t>Saskpower</t>
  </si>
  <si>
    <t>Boundary Dam CCS (SASK)</t>
  </si>
  <si>
    <t>http://www.businesskorea.co.kr/news/articleView.html?idxno=106374</t>
  </si>
  <si>
    <t>https://www.skens.com/en/sk/press/view.do?seq=3306&amp;head=&amp;keyword=&amp;type=</t>
  </si>
  <si>
    <t>https://www.argusmedia.com/en/news/2249753-south-koreas-sk-es-plans-hydrogen-lng-expansion</t>
  </si>
  <si>
    <t>SK E&amp;S</t>
  </si>
  <si>
    <t>Boryeong LNG Terminal blue hydrogen</t>
  </si>
  <si>
    <t>Borg Havn, Borregaard</t>
  </si>
  <si>
    <t>Borregaard / SAE (Borg CO2)</t>
  </si>
  <si>
    <t>Borealis</t>
  </si>
  <si>
    <t>Borealis Antwerp CCS</t>
  </si>
  <si>
    <t>https://calix.global/co2-mitigation-focus-area/calix-and-boral-to-develop-carbon-abatement-project/</t>
  </si>
  <si>
    <t>Boral, Calix</t>
  </si>
  <si>
    <t>Boral Southern Highlands cement and lime facilities</t>
  </si>
  <si>
    <t>https://public.neats.nopta.gov.au/</t>
  </si>
  <si>
    <t>https://www.offshore-energy.biz/jogmec-to-support-inpexs-assessment-of-australian-ccs-potential/</t>
  </si>
  <si>
    <t>https://totalenergies.com/media/news/press-releases/totalenergies-inpex-and-woodside-join-forces-develop-major-offshore-CO2-sequestration-project</t>
  </si>
  <si>
    <t>Inpex (53%), TotalEnergies (26%), Woodside (21%, operator)</t>
  </si>
  <si>
    <t>Bonaparte CCS Assessment G7-AP</t>
  </si>
  <si>
    <t>https://www.energy.gov/sites/prod/files/2017/12/f46/jordan_bioeconomy_2017.pdf</t>
  </si>
  <si>
    <t>http://epubs.democratprinting.com/publication/?m=5729&amp;i=39669&amp;p=30&amp;ver=html5</t>
  </si>
  <si>
    <t>https://www.geos.ed.ac.uk/sccs/project-info/2042</t>
  </si>
  <si>
    <t>Conestoga</t>
  </si>
  <si>
    <t>Bonanza BioEnergy CCUS (KS)</t>
  </si>
  <si>
    <t>https://majorprojects.alberta.ca/details/Air-Products-Hydrogen-Production-and-Liquefaction-Facility/4461/</t>
  </si>
  <si>
    <t>https://www.airproducts.com/news-center/2022/09/0906-imperial-advances-renewable-diesel-plans-awards-hydrogen-contract-to-air-products</t>
  </si>
  <si>
    <t>https://www.airproducts.com/news-center/2022/11/1108-air-products-receive-475-million-cad-net-zero-hydrogen-complex-funding</t>
  </si>
  <si>
    <t>https://fuelcellsworks.com/news/air-products-announces-1-3-billion-dollar-net-zero-hydrogen-energy-complex-in-edmonton-alberta-canada/</t>
  </si>
  <si>
    <t>Air Products, Baker Hughes</t>
  </si>
  <si>
    <t>Blue but better (ALB) (Air Products Hydrogen Production and Liquefaction Facility)</t>
  </si>
  <si>
    <t>https://www.netl.doe.gov/node/10875</t>
  </si>
  <si>
    <t>Tallgrass MLP Operations, LLC</t>
  </si>
  <si>
    <t>Blue Biston ATR advanced CCUS system (WY)</t>
  </si>
  <si>
    <t>https://akercarboncapture.com/?cision_id=92D8BAC2851B0A03</t>
  </si>
  <si>
    <t>BIR, Aker Carbon Capture</t>
  </si>
  <si>
    <t>BIR Waste-to-Energy Bergen</t>
  </si>
  <si>
    <t>http://www.energimyndigheten.se/forskning-och-innovation/projektdatabas/sokresultat/?projectid=32420</t>
  </si>
  <si>
    <t>Biorecro, Soderenergi</t>
  </si>
  <si>
    <t>Biorecro Igelsta plant</t>
  </si>
  <si>
    <t>https://www.petronas.com/media/media-releases/petronas-carigali-jx-nippon-enter-heads-agreement-bigst-cluster-offshore</t>
  </si>
  <si>
    <t>Petronas, JX Nippon</t>
  </si>
  <si>
    <t>BIGST gas fiels Cluster Heads of Agreement</t>
  </si>
  <si>
    <t>https://www.santos.com/wp-content/uploads/2022/03/Santos-2022-Climate-Change-Report_web.pdf</t>
  </si>
  <si>
    <t>Bayu-Undan field storage hub</t>
  </si>
  <si>
    <t>Santos (43.4%) , SK E&amp;S (25%), INPEX (11.4%), ENI (11%), JERA (6.1%), Tokyo Gas (3.1%)</t>
  </si>
  <si>
    <t>Bayu-Undan field storage hub Timor-Leste phase 2</t>
  </si>
  <si>
    <t>https://www.spglobal.com/commodityinsights/en/ci/research-analysis/santos-darwin-pipeline-duplication-dpd-project-confirmed-au.html</t>
  </si>
  <si>
    <t>https://www.santos.com/news/globally-significant-carbon-capture-and-storage-project-a-step-closer/</t>
  </si>
  <si>
    <t>Bayu-Undan field storage hub Timor-Leste phase 1</t>
  </si>
  <si>
    <t>https://www.talosenergy.com/news/press-release-details/2022/TALOS-CARBONVERT-AND-CHEVRON-ANNOUNCE-PROPOSED-JOINT-VENTURE-EXPANSION-TO-ENHANCE-THE-BAYOU-BEND-CCS-PROJECT-OFFSHORE-JEFFERSON-COUNTY-TEXAS/default.aspx</t>
  </si>
  <si>
    <t>Bayou Bend CCS offshore (TX)</t>
  </si>
  <si>
    <t>Chevron (50%), Talos Energy (25% and operator), Carbonvert (25%)</t>
  </si>
  <si>
    <t>https://www.linkedin.com/posts/carbon-alpha_heartland-generation-battle-river-carbon-activity-6973270756914851840-aiw8/?trk=public_profile_like_view&amp;originalSubdomain=ca</t>
  </si>
  <si>
    <t>Battle River Carbon Hub (ALB)</t>
  </si>
  <si>
    <t xml:space="preserve"> Heartland Generation Ltd. </t>
  </si>
  <si>
    <t>https://www.energyvoice.com/renewables-energy-transition/393749/santos-enters-feed-for-giant-ccs-project-at-bayu-undan-offshore-east-timor/</t>
  </si>
  <si>
    <t>https://www.oedigital.com/news/491510-santos-could-store-co2-from-barossa-field-in-depleted-bayu-undan-reservoir</t>
  </si>
  <si>
    <t>Santos (43.4%), SK E&amp;S, JERA</t>
  </si>
  <si>
    <t>Barossa and Darwin liquefied natural gas (DLNG) CCUS</t>
  </si>
  <si>
    <t>https://www.horisontenergi.no/esa-approves-state-aid-for-barents-blue-project/</t>
  </si>
  <si>
    <t>https://www.ammoniaenergy.org/articles/barents-blue-ammonia-plant-gains-new-partners-set-to-triple-in-size/</t>
  </si>
  <si>
    <t>Horisont Energi, Fertiberia</t>
  </si>
  <si>
    <t>Barents Blue ammonia project Train 3</t>
  </si>
  <si>
    <t>Barents Blue ammonia project Train 2</t>
  </si>
  <si>
    <t>Barents Blue ammonia project Train 1</t>
  </si>
  <si>
    <t>https://www.pertamina.com/en/news-room/news-release/pertamina-air-liquide-agree-to-collaborate-in-developing-ccu-technology-at-the-balikpapan-refinery</t>
  </si>
  <si>
    <t>Pertamina, Air Liquide</t>
  </si>
  <si>
    <t>Balikpapan Refinery</t>
  </si>
  <si>
    <t>https://www.corygroup.co.uk/media/news-insights/cory-supports-launch-bacton-thames-net-zero-cooperation-agreement/</t>
  </si>
  <si>
    <t>https://www.eni.com/static/bactonthamesnetzero/</t>
  </si>
  <si>
    <t>https://www.eni.com/en-IT/media/press-release/2022/09/eni-uk-applies-for-carbon-storage-license-for-hewett-depleted-field.html</t>
  </si>
  <si>
    <t>Bacton Thames Net Zero initiative</t>
  </si>
  <si>
    <t>https://orsted.com/en/media/newsroom/news/2022/06/20220613532911</t>
  </si>
  <si>
    <t>https://orsted.com/en/media/newsroom/news/2021/06/857452362384936</t>
  </si>
  <si>
    <t>Orsted, Aker CC (tech)</t>
  </si>
  <si>
    <t>Avedøre and Asnæs Power Station (Ørsted)</t>
  </si>
  <si>
    <t>https://news.cision.com/aker-clean-hydrogen/r/aker-clean-hydrogen-to-explore-hydrogen-production-facility-opportunities-in-aukra-in-norway,c3382436</t>
  </si>
  <si>
    <t>Aker, Shell, CapeOmega</t>
  </si>
  <si>
    <t>Aukra Hydrogen Hub</t>
  </si>
  <si>
    <t>Italy, Greece</t>
  </si>
  <si>
    <t xml:space="preserve">Augusta C2 </t>
  </si>
  <si>
    <t>https://www.upstreamonline.com/energy-transition/shell-unveils-plans-for-giant-canadian-carbon-capture-and-storage-project/2-1-1039795</t>
  </si>
  <si>
    <t>Atlas Carbon Sequestration Hub Phase 2 (former Polaris Shell hub) (Alb)</t>
  </si>
  <si>
    <t>https://www.linkedin.com/pulse/alberta-selects-shell-suncor-atco-atlas-carbon-hub-proposal-/</t>
  </si>
  <si>
    <t>Shell Canada Limited, ATCO Energy Solutions, Suncor Energy</t>
  </si>
  <si>
    <t>Atlas Carbon Sequestration Hub Phase 1 (former Polaris Shell hub) (ALB)</t>
  </si>
  <si>
    <t>https://financialpost.com/commodities/energy/oil-gas/athabasca-oil-carbon-capture-project-oilsands</t>
  </si>
  <si>
    <t>https://www.eralberta.ca/projects/details/entropy-carbon-capture-and-sequestration-of-in-situ-oil-production-process-at-athabascas-leismer-facility/</t>
  </si>
  <si>
    <t>Entropy Inc</t>
  </si>
  <si>
    <t>Athabasca Leismer project (ALB)</t>
  </si>
  <si>
    <t>Athabasca Banks Carbon Hub (ALB)</t>
  </si>
  <si>
    <t xml:space="preserve"> Vault 44.01 Ltd. and Moraine Initiatives Ltd.</t>
  </si>
  <si>
    <t>https://www.cleanhydrogenworks.com/_files/ugd/9b794f_71f2bbea67dc4ebb8ab789194a19132a.pdf</t>
  </si>
  <si>
    <t>Denbury Green Pipeline/Denbury Ascension Parish sequestration</t>
  </si>
  <si>
    <t>Clean Hydrogen Works, Denbury Carbon Solutions (CO2 T&amp;S), Hafnia (ammonia export)</t>
  </si>
  <si>
    <t>Ascension Clean Energy (ACE) complex (LA)</t>
  </si>
  <si>
    <t>https://www.carbonaceh.com/press-release-1</t>
  </si>
  <si>
    <t>https://carbonherald.com/honeywell-wins-carbon-capture-contract-from-pttep-in-thailand/</t>
  </si>
  <si>
    <t>https://www.upstreamonline.com/energy-transition/reinvigorating-indonesian-giant-as-ccs-project/2-1-1190849</t>
  </si>
  <si>
    <t>PEMA, Tutuka Ariadji, Carbon Aceh</t>
  </si>
  <si>
    <t>Arun CCS (Arun LNG)</t>
  </si>
  <si>
    <t>https://en.prnasia.com/releases/apac/honeywell-provides-carbon-capture-technology-for-pttep-391078.shtml</t>
  </si>
  <si>
    <t>https://www.pttep.com/en/Newsandnmedia/Mediacorner/Pressreleases/Pttep-Initiates-Thailand-First-Ccs-Project-Pushing-Towards-Net-Zero-Green-House-Gas-Emissions.aspx</t>
  </si>
  <si>
    <t>PTTEP, Honeywell (tech and FEED)</t>
  </si>
  <si>
    <t>Thailand</t>
  </si>
  <si>
    <t>Arthit offshore gas field CCS</t>
  </si>
  <si>
    <t>https://www.netl.doe.gov/sites/default/files/2018-11/Farnsworth-Unit-Project.pdf</t>
  </si>
  <si>
    <t>Arkalon CO2 Compression Facility (KS)</t>
  </si>
  <si>
    <t>https://corporate.arcelormittal.com/media/press-releases/arcelormittal-accelerates-its-decarbonisation-with-a-1-7-billion-investment-programme-in-france-supported-by-the-french-government</t>
  </si>
  <si>
    <t>Arcelor Mittal, Air Liquide</t>
  </si>
  <si>
    <t>Arcelor Mittal Air Liquide Low-carbon steel (phase 2?)</t>
  </si>
  <si>
    <t>https://www.globenewswire.com/news-release/2022/12/08/2569976/0/en/ArcelorMittal-S-A-ArcelorMittal-inaugurates-flagship-carbon-capture-and-utilisation-project-at-its-steel-plant-in-Ghent-Belgium.html</t>
  </si>
  <si>
    <t>https://www.eib.org/en/projects/pipelines/all/20170622</t>
  </si>
  <si>
    <t>https://corporate.arcelormittal.com/climate-action/decarbonisation-technologies/carbalyst-capturing-and-re-using-our-carbon-rich-waste-gases-to-make-valuable-chemical-products</t>
  </si>
  <si>
    <t>http://www.steelanol.eu/en</t>
  </si>
  <si>
    <t>ArcelorMittal, LanzaTech</t>
  </si>
  <si>
    <t>Arcelor LanzaTech Carbalyst (Steelanol) Ghent</t>
  </si>
  <si>
    <t>https://www.frontiersin.org/articles/10.3389/fenrg.2021.644796/full</t>
  </si>
  <si>
    <t>Aramis CCS</t>
  </si>
  <si>
    <t>TotalEnergies, Shell, EBN, Gasunie</t>
  </si>
  <si>
    <t>Aramis CCS phase 2</t>
  </si>
  <si>
    <t>https://www.aramis-ccs.com/faq</t>
  </si>
  <si>
    <t>Aramis CCS phase 1</t>
  </si>
  <si>
    <t>Antwerp@C</t>
  </si>
  <si>
    <t>Air Liquide, BASF, Borealis, ExxonMobil, INEOS, Total Energies, Fluxys and the Port of Antwerp</t>
  </si>
  <si>
    <t>Antwerp@C CO2 Export Hub phase 2</t>
  </si>
  <si>
    <t>https://www.airliquide.com/group/press-releases-news/2022-12-12/air-liquide-fluxys-belgium-and-port-antwerp-bruges-awarded-eu-funding-building-antwerpc-co2-export</t>
  </si>
  <si>
    <t>https://newsroom.portofantwerpbruges.com/the-antwerpc-project-takes-a-major-next-step-towards-halving-co2-footprint#</t>
  </si>
  <si>
    <t>Antwerp@C CO2 Export Hub phase 1</t>
  </si>
  <si>
    <t>https://www.heidelbergmaterials.com/en/pr-2023-01-20</t>
  </si>
  <si>
    <t>https://www.heidelbergmaterials.com/en/pr-12-07-2022</t>
  </si>
  <si>
    <t>Bulgaria</t>
  </si>
  <si>
    <t>ANRAV-CCUS (Heidelberg Materials Devnya plant)</t>
  </si>
  <si>
    <t>https://www.reuters.com/business/sustainable-business/aluminium-bahrain-mitsubishi-heavy-industries-sign-mou-carbon-capture-2022-01-19/</t>
  </si>
  <si>
    <t>Aluminium Bahrain (Alba), Mitsubishi HI (Feasibility/tech)</t>
  </si>
  <si>
    <t>Bahrain</t>
  </si>
  <si>
    <t>Aluminium Bahrain MHI capture</t>
  </si>
  <si>
    <t>https://alterainfra.com/articles/one-step-closer-to-realising-stella-maris-ccs</t>
  </si>
  <si>
    <t>https://alterainfra.com/what-we-do/ccs</t>
  </si>
  <si>
    <t xml:space="preserve">Altera Stella Maris CCS/ Havstjerne </t>
  </si>
  <si>
    <t>Altera, Hoegh LNG, Sevan SSP (FEED)</t>
  </si>
  <si>
    <t>Altera Stella Maris CCS Project</t>
  </si>
  <si>
    <t>https://majorprojects.alberta.ca/details/Alberta-Carbon-Trunk-Line/622</t>
  </si>
  <si>
    <t>Wolf Carbon Solutions (Wolf Midstream), Enhance energy</t>
  </si>
  <si>
    <t>Alberta Carbon Trunk Line (ACTL) (ALB)</t>
  </si>
  <si>
    <t>https://albertacarbongrid.ca/news/acg-secures-rights-to-evaluate-one-of-the-largest-carbon-storage-areas-in-alberta/</t>
  </si>
  <si>
    <t>Alberta Carbon Grid (ALB)</t>
  </si>
  <si>
    <t>Pembina Pipeline Corporation, TC Energy</t>
  </si>
  <si>
    <t>Alberta Carbon Grid (ALB) phase 2</t>
  </si>
  <si>
    <t>https://albertacarbongrid.ca/</t>
  </si>
  <si>
    <t>Alberta Carbon Grid (ALB) phase 1 (Industrial heartland)</t>
  </si>
  <si>
    <t>https://www.power-eng.com/emissions/doe-funds-direct-air-capture-project-at-alabama-nuclear-plant/</t>
  </si>
  <si>
    <t>Southern Company, Battelle, AirCapture LLC</t>
  </si>
  <si>
    <t>AirCapture, Nutrien</t>
  </si>
  <si>
    <t>https://www.airliquide.com/group/press-releases-news/2022-11-22/circular-economy-air-liquide-and-totalenergies-innovate-produce-renewable-and-low-carbon-hydrogen</t>
  </si>
  <si>
    <t>Air Liquide, Total Energies</t>
  </si>
  <si>
    <t>Air Liquide Total Energies Grandpuits biorefinery</t>
  </si>
  <si>
    <t>https://www.pbl.nl/sites/default/files/downloads/pbl-2022-decarbonisation-of-the-industry-cluster-botlek-pernis-rotterdam-4946.pdf</t>
  </si>
  <si>
    <t>Air Liquide</t>
  </si>
  <si>
    <t>Air Liquide Botlek Rotterdam refinery</t>
  </si>
  <si>
    <t>https://www.aemetis.com/products/carbon-capture/</t>
  </si>
  <si>
    <t>https://www.globenewswire.com/news-release/2021/08/18/2282675/0/en/Aemetis-CCS-Drilling-Study-by-Baker-Hughes-Confirms-Feasibility-of-Sequestering-Two-Million-MT-per-Year-of-CO2-at-California-Ethanol-Plant-Sites.html</t>
  </si>
  <si>
    <t>Aemetis CCS</t>
  </si>
  <si>
    <t>Aemetis</t>
  </si>
  <si>
    <t>Aemetis CCS Riverbank facility (CA)</t>
  </si>
  <si>
    <t>Aemetis CCS Keyes facility (CA)</t>
  </si>
  <si>
    <t>Phillips 66</t>
  </si>
  <si>
    <t>Advanced CO2 Capture from Hydrogen Production Unit at Phillips 66 Rodeo Refinery (CA)</t>
  </si>
  <si>
    <t>https://www.businesswire.com/news/home/20220110006079/en/</t>
  </si>
  <si>
    <t>ADM &amp; Wolf Carbon Solutions pipeline</t>
  </si>
  <si>
    <t>ADM Clinton bioethanol (IA)</t>
  </si>
  <si>
    <t>ADM Cedar rapids bioethanol (IA)</t>
  </si>
  <si>
    <t>ADM, Wolf Carbon Solutions (Wolf Midstream)</t>
  </si>
  <si>
    <t>ADM &amp; Wolf Carbon Solutions pipeline (IA)</t>
  </si>
  <si>
    <t>https://calix.global/co2-mitigation-focus-area/awarded-11m-in-government-funding-for-low-emissions-lime-project-with-adbri/</t>
  </si>
  <si>
    <t>Adbri, Calix, CarbonTP, Heavy Industry Low Emissions Technology Co-Operative Research Centre</t>
  </si>
  <si>
    <t>Adbri Calix new Lime plant Kwinana</t>
  </si>
  <si>
    <t>https://assets.publishing.service.gov.uk/government/uploads/system/uploads/attachment_data/file/866380/Phase_1_-_Pale_Blue_Dot_Energy_-_Acorn_Hydrogen.pdf</t>
  </si>
  <si>
    <t>Storegga, Chrysaor, Shell and Total</t>
  </si>
  <si>
    <t>Acorn H2</t>
  </si>
  <si>
    <t>https://www.energyvoice.com/oilandgas/north-sea/370332/st-fergus-terminal-owner-joins-acorn-ccs-project-as-partner</t>
  </si>
  <si>
    <t>https://www.scottishconstructionnow.com/articles/acorn-project-partners-select-carbon-clean-to-deliver-st-fergus-carbon-capture-plant-feed-study</t>
  </si>
  <si>
    <t>https://www.storegga.earth/news/2021/news/acorn-project-partners-storegga-shell-u-k-and-harbour-energy-sign-mou-with-the-owners-of-the-segal-and-fuka-gas-terminals-at-st-fergus/</t>
  </si>
  <si>
    <t>https://www.backthescottishcluster.co.uk/the-scottish-cluster-supply-chain</t>
  </si>
  <si>
    <t>https://www.offshore-energy.biz/carbon-clean-to-carry-out-feed-on-acorn-carbon-capture-plant/</t>
  </si>
  <si>
    <t>Storegga (30%), Shell (30%), Harbour (30%), North Sea Midstream partners (10%)</t>
  </si>
  <si>
    <t>Acorn CCS phase 2</t>
  </si>
  <si>
    <t>Acorn CCS phase 1-T&amp;S</t>
  </si>
  <si>
    <t>Acorn CCS phase 1-Capture at St Fergus</t>
  </si>
  <si>
    <t>https://adnoc.ae/en/news-and-media/press-releases/2020/adnoc-to-build-on-its-position-as-one-of-the-least-carbon-intensive-oil-and-gas-producers</t>
  </si>
  <si>
    <t>ADNOC</t>
  </si>
  <si>
    <t>Abu Dhabi CCS Phase 2: Shah gas plant</t>
  </si>
  <si>
    <t>Abu Dhabi CCS Phase 2: Habshan and Bab gas plant</t>
  </si>
  <si>
    <t>https://www.energiron.com/wp-content/uploads/2019/05/ENERGIRON-DR-Technology-Overview.pdf</t>
  </si>
  <si>
    <t>https://www.cslforum.org/cslf/sites/default/files/documents/AbuDhabi2017/AbuDhabi17-TW-Sakaria-Session2.pdf</t>
  </si>
  <si>
    <t>ADNOC, Masdar</t>
  </si>
  <si>
    <t>Abu Dhabi CCS Phase 1: Emirates Steel Industries</t>
  </si>
  <si>
    <t>https://8rivers.com/portfolio/8-rivers-hydrogen/#</t>
  </si>
  <si>
    <t>8Rivers, Wyoming Energy Authority</t>
  </si>
  <si>
    <t>8Rivers H2 (8RH2) (WY)</t>
  </si>
  <si>
    <t>https://3d-ccus.com/3d-overview/</t>
  </si>
  <si>
    <t>https://automotive.arcelormittal.com/news_and_stories/news/2019DMXproject</t>
  </si>
  <si>
    <t>ArcelorMittal, ifp, Axens, Uetikon, Grassco, brevik, TotalEnergies</t>
  </si>
  <si>
    <t>3D DMX ArcelorMittal and IFPEN Dunkirk (full-scale)</t>
  </si>
  <si>
    <t>Link 7</t>
  </si>
  <si>
    <t>Link 6</t>
  </si>
  <si>
    <t>Link 5</t>
  </si>
  <si>
    <t>Link 4</t>
  </si>
  <si>
    <t>Link 3</t>
  </si>
  <si>
    <t>Link 2</t>
  </si>
  <si>
    <t>Ref 7</t>
  </si>
  <si>
    <t>Ref 6</t>
  </si>
  <si>
    <t>Ref 5</t>
  </si>
  <si>
    <t>Ref 4</t>
  </si>
  <si>
    <t>Ref 3</t>
  </si>
  <si>
    <t>Ref 2</t>
  </si>
  <si>
    <t>Ref 1</t>
  </si>
  <si>
    <t>Part of CCUS hub</t>
  </si>
  <si>
    <t>Fate of carbon</t>
  </si>
  <si>
    <t>Announced capacity (high) (Mt CO2/yr)</t>
  </si>
  <si>
    <t>Announced capacity (low) (Mt CO2/yr)</t>
  </si>
  <si>
    <t>Project phase</t>
  </si>
  <si>
    <t>Project Status</t>
  </si>
  <si>
    <t>Suspension/decommissioning</t>
  </si>
  <si>
    <t>Operation</t>
  </si>
  <si>
    <t>FID</t>
  </si>
  <si>
    <t>Project type</t>
  </si>
  <si>
    <t>Partners</t>
  </si>
  <si>
    <t>CarbonCapture (Project Bison Phase 3)</t>
  </si>
  <si>
    <t>Climeworks (CHE = Headquater)</t>
  </si>
  <si>
    <t>http://www.iea.org/data-and-statistics/data-product/ccus-projects-database</t>
  </si>
  <si>
    <r>
      <t>[8],</t>
    </r>
    <r>
      <rPr>
        <b/>
        <sz val="12"/>
        <color rgb="FF00ACFE"/>
        <rFont val="Arial"/>
        <family val="2"/>
      </rPr>
      <t xml:space="preserve"> [10]</t>
    </r>
  </si>
  <si>
    <t xml:space="preserve">Capacity </t>
  </si>
  <si>
    <r>
      <t>Global Thermostat (adsorption), Haro Oni</t>
    </r>
    <r>
      <rPr>
        <i/>
        <sz val="12"/>
        <color theme="5"/>
        <rFont val="Arial"/>
        <family val="2"/>
      </rPr>
      <t xml:space="preserve"> (phase 0)</t>
    </r>
  </si>
  <si>
    <r>
      <t>Global Thermostat (adsorption), Haro Oni</t>
    </r>
    <r>
      <rPr>
        <i/>
        <sz val="12"/>
        <color theme="5"/>
        <rFont val="Arial"/>
        <family val="2"/>
      </rPr>
      <t xml:space="preserve"> (phase 1)</t>
    </r>
  </si>
  <si>
    <t>Project has ended</t>
  </si>
  <si>
    <t>Global Thermostat (Manlo Park)</t>
  </si>
  <si>
    <t>Global Thermostat (Huntsville)</t>
  </si>
  <si>
    <t>CarbonCapture (Project Bison)</t>
  </si>
  <si>
    <t>CarbonCapture (project Bison)</t>
  </si>
  <si>
    <t>effective additional tCO2 captured/ y / Project</t>
  </si>
  <si>
    <t>effective additional MtCO2 captured/ y / Project</t>
  </si>
  <si>
    <t>Column132</t>
  </si>
  <si>
    <t>[0]</t>
  </si>
  <si>
    <r>
      <t xml:space="preserve">[1], </t>
    </r>
    <r>
      <rPr>
        <sz val="12"/>
        <color rgb="FF00ACFE"/>
        <rFont val="Arial"/>
        <family val="2"/>
      </rPr>
      <t>[17]</t>
    </r>
  </si>
  <si>
    <r>
      <t xml:space="preserve">[1], </t>
    </r>
    <r>
      <rPr>
        <sz val="12"/>
        <color rgb="FF00ACFE"/>
        <rFont val="Arial"/>
        <family val="2"/>
      </rPr>
      <t>[29]</t>
    </r>
  </si>
  <si>
    <r>
      <t xml:space="preserve">[1], </t>
    </r>
    <r>
      <rPr>
        <sz val="12"/>
        <color rgb="FF00ACFE"/>
        <rFont val="Arial"/>
        <family val="2"/>
      </rPr>
      <t>[30]</t>
    </r>
  </si>
  <si>
    <r>
      <t xml:space="preserve">[1], </t>
    </r>
    <r>
      <rPr>
        <sz val="12"/>
        <color rgb="FF00ACFE"/>
        <rFont val="Arial"/>
        <family val="2"/>
      </rPr>
      <t>[31]</t>
    </r>
  </si>
  <si>
    <r>
      <t>[1],</t>
    </r>
    <r>
      <rPr>
        <sz val="12"/>
        <color rgb="FF00ACFE"/>
        <rFont val="Arial"/>
        <family val="2"/>
      </rPr>
      <t xml:space="preserve"> [32]</t>
    </r>
  </si>
  <si>
    <r>
      <t xml:space="preserve">[1], </t>
    </r>
    <r>
      <rPr>
        <sz val="12"/>
        <color rgb="FF00ACFE"/>
        <rFont val="Arial"/>
        <family val="2"/>
      </rPr>
      <t>[11]</t>
    </r>
  </si>
  <si>
    <r>
      <t xml:space="preserve">[1], </t>
    </r>
    <r>
      <rPr>
        <sz val="12"/>
        <color rgb="FF00ACFE"/>
        <rFont val="Arial"/>
        <family val="2"/>
      </rPr>
      <t>[33]</t>
    </r>
  </si>
  <si>
    <t>Description: DAC Capacity Database without double named projects (if there were 2 same projects i always went for the more optimistic case, the original database with all announcements with different sources can be found in "All Projects"</t>
  </si>
  <si>
    <t>Optimistic = for all double named projects i chose the more optimisitc one, which starts either earlier or / and should have a greater capacity or a more developed status</t>
  </si>
  <si>
    <t>Also, i calculated the effective additional tCO2 captured / y, since some projects already capture CO2 some years before. Since it is cummulative, it would therefore count a lot of capacity mulitple of times otherwise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</si>
</sst>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000"/>
  </numFmts>
  <fonts count="118">
    <font>
      <sz val="12"/>
      <color theme="1"/>
      <name val="Calibri"/>
      <family val="2"/>
      <scheme val="minor"/>
    </font>
    <font>
      <b/>
      <sz val="12"/>
      <color theme="1"/>
      <name val="Calibri"/>
      <family val="2"/>
      <scheme val="minor"/>
    </font>
    <font>
      <i/>
      <sz val="11"/>
      <color theme="1"/>
      <name val="Times New Roman"/>
      <family val="1"/>
    </font>
    <font>
      <u/>
      <sz val="12"/>
      <color theme="10"/>
      <name val="Calibri"/>
      <family val="2"/>
      <scheme val="minor"/>
    </font>
    <font>
      <sz val="12"/>
      <color theme="2" tint="-0.249977111117893"/>
      <name val="Calibri"/>
      <family val="2"/>
      <scheme val="minor"/>
    </font>
    <font>
      <b/>
      <sz val="12"/>
      <color rgb="FF000000"/>
      <name val="Calibri"/>
      <family val="2"/>
    </font>
    <font>
      <sz val="12"/>
      <color rgb="FF000000"/>
      <name val="Calibri"/>
      <family val="2"/>
    </font>
    <font>
      <u/>
      <sz val="12"/>
      <color rgb="FF000000"/>
      <name val="Calibri"/>
      <family val="2"/>
    </font>
    <font>
      <sz val="12"/>
      <color rgb="FF000000"/>
      <name val="Calibri"/>
      <family val="2"/>
      <scheme val="minor"/>
    </font>
    <font>
      <sz val="10"/>
      <color rgb="FF000000"/>
      <name val="Arial"/>
      <family val="2"/>
    </font>
    <font>
      <u/>
      <sz val="12"/>
      <color rgb="FF000000"/>
      <name val="Calibri"/>
      <family val="2"/>
      <scheme val="minor"/>
    </font>
    <font>
      <b/>
      <sz val="11"/>
      <color theme="1"/>
      <name val="Calibri"/>
      <family val="2"/>
      <scheme val="minor"/>
    </font>
    <font>
      <i/>
      <sz val="11"/>
      <color theme="1"/>
      <name val="Calibri"/>
      <family val="2"/>
      <scheme val="minor"/>
    </font>
    <font>
      <sz val="10"/>
      <name val="Arial"/>
      <family val="2"/>
    </font>
    <font>
      <sz val="11"/>
      <color theme="1"/>
      <name val="Calibri"/>
      <family val="2"/>
      <scheme val="minor"/>
    </font>
    <font>
      <sz val="11"/>
      <color rgb="FF000000"/>
      <name val="Calibri"/>
      <family val="2"/>
      <scheme val="minor"/>
    </font>
    <font>
      <b/>
      <sz val="11"/>
      <color theme="9" tint="-0.249977111117893"/>
      <name val="Calibri"/>
      <family val="2"/>
      <scheme val="minor"/>
    </font>
    <font>
      <sz val="11"/>
      <color theme="9" tint="-0.249977111117893"/>
      <name val="Calibri"/>
      <family val="2"/>
      <scheme val="minor"/>
    </font>
    <font>
      <sz val="12"/>
      <color theme="9" tint="-0.249977111117893"/>
      <name val="Calibri"/>
      <family val="2"/>
      <scheme val="minor"/>
    </font>
    <font>
      <sz val="8"/>
      <name val="Calibri"/>
      <family val="2"/>
      <scheme val="minor"/>
    </font>
    <font>
      <sz val="12"/>
      <color theme="2" tint="-0.499984740745262"/>
      <name val="Calibri"/>
      <family val="2"/>
      <scheme val="minor"/>
    </font>
    <font>
      <sz val="12"/>
      <color theme="2" tint="-0.499984740745262"/>
      <name val="Calibri"/>
      <family val="2"/>
    </font>
    <font>
      <sz val="12"/>
      <color theme="5"/>
      <name val="Calibri"/>
      <family val="2"/>
    </font>
    <font>
      <sz val="12"/>
      <color theme="5"/>
      <name val="Calibri (Textkörper)"/>
    </font>
    <font>
      <b/>
      <sz val="10"/>
      <color theme="1"/>
      <name val="Calibri"/>
      <family val="2"/>
      <scheme val="minor"/>
    </font>
    <font>
      <sz val="10"/>
      <color theme="1"/>
      <name val="Calibri"/>
      <family val="2"/>
      <scheme val="minor"/>
    </font>
    <font>
      <i/>
      <sz val="10"/>
      <color theme="1"/>
      <name val="Calibri"/>
      <family val="2"/>
      <scheme val="minor"/>
    </font>
    <font>
      <sz val="11"/>
      <name val="Calibri"/>
      <family val="2"/>
      <scheme val="minor"/>
    </font>
    <font>
      <b/>
      <sz val="9"/>
      <color indexed="81"/>
      <name val="Tahoma"/>
      <family val="2"/>
    </font>
    <font>
      <sz val="9"/>
      <color indexed="81"/>
      <name val="Tahoma"/>
      <family val="2"/>
    </font>
    <font>
      <b/>
      <u/>
      <sz val="12"/>
      <color rgb="FF000000"/>
      <name val="Calibri"/>
      <family val="2"/>
    </font>
    <font>
      <b/>
      <sz val="11"/>
      <color rgb="FF000000"/>
      <name val="Calibri"/>
      <family val="2"/>
      <scheme val="minor"/>
    </font>
    <font>
      <sz val="9"/>
      <color rgb="FF000000"/>
      <name val="Arial"/>
      <family val="2"/>
    </font>
    <font>
      <b/>
      <sz val="12"/>
      <color theme="2" tint="-0.499984740745262"/>
      <name val="Calibri"/>
      <family val="2"/>
      <scheme val="minor"/>
    </font>
    <font>
      <b/>
      <sz val="12"/>
      <color theme="2" tint="-0.499984740745262"/>
      <name val="Calibri"/>
      <family val="2"/>
    </font>
    <font>
      <u/>
      <sz val="12"/>
      <color theme="2" tint="-0.499984740745262"/>
      <name val="Calibri"/>
      <family val="2"/>
    </font>
    <font>
      <u/>
      <sz val="12"/>
      <color theme="2" tint="-0.499984740745262"/>
      <name val="Calibri"/>
      <family val="2"/>
      <scheme val="minor"/>
    </font>
    <font>
      <sz val="10"/>
      <color theme="2" tint="-0.499984740745262"/>
      <name val="Arial"/>
      <family val="2"/>
    </font>
    <font>
      <b/>
      <sz val="11"/>
      <color theme="2" tint="-0.499984740745262"/>
      <name val="Calibri"/>
      <family val="2"/>
      <scheme val="minor"/>
    </font>
    <font>
      <sz val="11"/>
      <color theme="2" tint="-0.499984740745262"/>
      <name val="Calibri"/>
      <family val="2"/>
      <scheme val="minor"/>
    </font>
    <font>
      <b/>
      <sz val="10"/>
      <color theme="2" tint="-0.499984740745262"/>
      <name val="Calibri"/>
      <family val="2"/>
      <scheme val="minor"/>
    </font>
    <font>
      <b/>
      <sz val="10"/>
      <color theme="2" tint="-0.499984740745262"/>
      <name val="Arial"/>
      <family val="2"/>
    </font>
    <font>
      <sz val="10"/>
      <color theme="2" tint="-0.499984740745262"/>
      <name val="Calibri"/>
      <family val="2"/>
      <scheme val="minor"/>
    </font>
    <font>
      <i/>
      <sz val="10"/>
      <color theme="2" tint="-0.499984740745262"/>
      <name val="Calibri"/>
      <family val="2"/>
      <scheme val="minor"/>
    </font>
    <font>
      <sz val="10"/>
      <color theme="2" tint="-0.499984740745262"/>
      <name val="Helvetica"/>
      <family val="2"/>
    </font>
    <font>
      <b/>
      <sz val="10"/>
      <color theme="2" tint="-0.499984740745262"/>
      <name val="Helvetica"/>
      <family val="2"/>
    </font>
    <font>
      <b/>
      <sz val="12"/>
      <color rgb="FFFF0000"/>
      <name val="Calibri (Textkörper)"/>
    </font>
    <font>
      <b/>
      <sz val="12"/>
      <color theme="2" tint="-0.499984740745262"/>
      <name val="Calibri (Textkörper)"/>
    </font>
    <font>
      <sz val="11"/>
      <color theme="2" tint="-0.499984740745262"/>
      <name val="Helvetica"/>
      <family val="2"/>
    </font>
    <font>
      <sz val="7"/>
      <color theme="2" tint="-0.499984740745262"/>
      <name val="Helvetica"/>
      <family val="2"/>
    </font>
    <font>
      <sz val="5"/>
      <color theme="2" tint="-0.499984740745262"/>
      <name val="Helvetica"/>
      <family val="2"/>
    </font>
    <font>
      <i/>
      <sz val="12"/>
      <color theme="2" tint="-0.749992370372631"/>
      <name val="Calibri"/>
      <family val="2"/>
      <scheme val="minor"/>
    </font>
    <font>
      <sz val="12"/>
      <color theme="2" tint="-0.749992370372631"/>
      <name val="Calibri"/>
      <family val="2"/>
      <scheme val="minor"/>
    </font>
    <font>
      <b/>
      <sz val="9"/>
      <color theme="2" tint="-0.499984740745262"/>
      <name val="Arial"/>
      <family val="2"/>
    </font>
    <font>
      <sz val="9"/>
      <color theme="2" tint="-0.499984740745262"/>
      <name val="Arial"/>
      <family val="2"/>
    </font>
    <font>
      <sz val="17"/>
      <color theme="2" tint="-0.499984740745262"/>
      <name val="Inherit"/>
    </font>
    <font>
      <sz val="14"/>
      <color theme="2" tint="-0.499984740745262"/>
      <name val="Inherit"/>
    </font>
    <font>
      <sz val="17"/>
      <color theme="2" tint="-0.499984740745262"/>
      <name val="Arial"/>
      <family val="2"/>
    </font>
    <font>
      <sz val="12"/>
      <color theme="2" tint="-0.499984740745262"/>
      <name val="Arial"/>
      <family val="2"/>
    </font>
    <font>
      <i/>
      <sz val="11"/>
      <color theme="2" tint="-0.499984740745262"/>
      <name val="Calibri"/>
      <family val="2"/>
      <scheme val="minor"/>
    </font>
    <font>
      <sz val="12"/>
      <color theme="0"/>
      <name val="Arial"/>
      <family val="2"/>
    </font>
    <font>
      <sz val="12"/>
      <color theme="1"/>
      <name val="Arial"/>
      <family val="2"/>
    </font>
    <font>
      <sz val="12"/>
      <color theme="5"/>
      <name val="Arial"/>
      <family val="2"/>
    </font>
    <font>
      <sz val="12"/>
      <color rgb="FF0070C0"/>
      <name val="Arial"/>
      <family val="2"/>
    </font>
    <font>
      <sz val="12"/>
      <color rgb="FF7030A0"/>
      <name val="Arial"/>
      <family val="2"/>
    </font>
    <font>
      <sz val="12"/>
      <color rgb="FF000000"/>
      <name val="Arial"/>
      <family val="2"/>
    </font>
    <font>
      <sz val="12"/>
      <color theme="7" tint="-0.249977111117893"/>
      <name val="Arial"/>
      <family val="2"/>
    </font>
    <font>
      <sz val="12"/>
      <color theme="1" tint="4.9989318521683403E-2"/>
      <name val="Arial"/>
      <family val="2"/>
    </font>
    <font>
      <sz val="12"/>
      <color rgb="FF212529"/>
      <name val="Arial"/>
      <family val="2"/>
    </font>
    <font>
      <b/>
      <sz val="12"/>
      <color rgb="FF000000"/>
      <name val="Arial"/>
      <family val="2"/>
    </font>
    <font>
      <b/>
      <sz val="12"/>
      <color theme="1" tint="4.9989318521683403E-2"/>
      <name val="Arial"/>
      <family val="2"/>
    </font>
    <font>
      <b/>
      <sz val="12"/>
      <color rgb="FF0070C0"/>
      <name val="Arial"/>
      <family val="2"/>
    </font>
    <font>
      <b/>
      <sz val="12"/>
      <color theme="5"/>
      <name val="Arial"/>
      <family val="2"/>
    </font>
    <font>
      <b/>
      <sz val="12"/>
      <color theme="1"/>
      <name val="Arial"/>
      <family val="2"/>
    </font>
    <font>
      <sz val="12"/>
      <color rgb="FF205648"/>
      <name val="Arial"/>
      <family val="2"/>
    </font>
    <font>
      <sz val="12"/>
      <color rgb="FFFF40FF"/>
      <name val="Arial"/>
      <family val="2"/>
    </font>
    <font>
      <sz val="12"/>
      <color rgb="FF941651"/>
      <name val="Arial"/>
      <family val="2"/>
    </font>
    <font>
      <b/>
      <sz val="12"/>
      <color rgb="FF941651"/>
      <name val="Arial"/>
      <family val="2"/>
    </font>
    <font>
      <sz val="12"/>
      <color rgb="FF7A81FF"/>
      <name val="Arial"/>
      <family val="2"/>
    </font>
    <font>
      <b/>
      <sz val="12"/>
      <color rgb="FF205648"/>
      <name val="Arial"/>
      <family val="2"/>
    </font>
    <font>
      <sz val="12"/>
      <name val="Arial"/>
      <family val="2"/>
    </font>
    <font>
      <sz val="20"/>
      <color theme="0"/>
      <name val="Arial"/>
      <family val="2"/>
    </font>
    <font>
      <sz val="11"/>
      <color theme="0"/>
      <name val="Arial"/>
      <family val="2"/>
    </font>
    <font>
      <sz val="10"/>
      <color theme="1"/>
      <name val="Arial"/>
      <family val="2"/>
    </font>
    <font>
      <sz val="11"/>
      <color theme="1"/>
      <name val="Arial"/>
      <family val="2"/>
    </font>
    <font>
      <b/>
      <sz val="12"/>
      <color rgb="FF7A81FF"/>
      <name val="Arial"/>
      <family val="2"/>
    </font>
    <font>
      <b/>
      <sz val="12"/>
      <color rgb="FF7030A0"/>
      <name val="Arial"/>
      <family val="2"/>
    </font>
    <font>
      <b/>
      <sz val="12"/>
      <color rgb="FFFF40FF"/>
      <name val="Arial"/>
      <family val="2"/>
    </font>
    <font>
      <b/>
      <sz val="12"/>
      <color theme="7" tint="-0.249977111117893"/>
      <name val="Arial"/>
      <family val="2"/>
    </font>
    <font>
      <sz val="12"/>
      <color rgb="FF00B0F0"/>
      <name val="Arial"/>
      <family val="2"/>
    </font>
    <font>
      <i/>
      <sz val="12"/>
      <color rgb="FF941651"/>
      <name val="Arial"/>
      <family val="2"/>
    </font>
    <font>
      <i/>
      <sz val="12"/>
      <color rgb="FF7A81FF"/>
      <name val="Arial"/>
      <family val="2"/>
    </font>
    <font>
      <i/>
      <sz val="12"/>
      <color theme="5"/>
      <name val="Arial"/>
      <family val="2"/>
    </font>
    <font>
      <i/>
      <sz val="12"/>
      <color rgb="FF205648"/>
      <name val="Arial"/>
      <family val="2"/>
    </font>
    <font>
      <i/>
      <sz val="12"/>
      <color rgb="FF7030A0"/>
      <name val="Arial"/>
      <family val="2"/>
    </font>
    <font>
      <u/>
      <sz val="12"/>
      <color theme="5"/>
      <name val="Arial"/>
      <family val="2"/>
    </font>
    <font>
      <u/>
      <sz val="12"/>
      <color rgb="FF205648"/>
      <name val="Arial"/>
      <family val="2"/>
    </font>
    <font>
      <u/>
      <sz val="12"/>
      <color rgb="FF7030A0"/>
      <name val="Arial"/>
      <family val="2"/>
    </font>
    <font>
      <sz val="12"/>
      <color rgb="FFFF0000"/>
      <name val="Arial"/>
      <family val="2"/>
    </font>
    <font>
      <b/>
      <sz val="12"/>
      <color rgb="FFFF0000"/>
      <name val="Arial"/>
      <family val="2"/>
    </font>
    <font>
      <sz val="12"/>
      <color rgb="FF00ACFE"/>
      <name val="Arial"/>
      <family val="2"/>
    </font>
    <font>
      <u/>
      <sz val="12"/>
      <color rgb="FF0070C0"/>
      <name val="Arial"/>
      <family val="2"/>
    </font>
    <font>
      <b/>
      <sz val="12"/>
      <color rgb="FF00ACFE"/>
      <name val="Arial"/>
      <family val="2"/>
    </font>
    <font>
      <b/>
      <sz val="14"/>
      <color theme="1" tint="4.9989318521683403E-2"/>
      <name val="Arial"/>
      <family val="2"/>
    </font>
    <font>
      <b/>
      <sz val="12"/>
      <color theme="0"/>
      <name val="Arial"/>
      <family val="2"/>
    </font>
    <font>
      <sz val="12"/>
      <color rgb="FFC00000"/>
      <name val="Arial"/>
      <family val="2"/>
    </font>
    <font>
      <sz val="9"/>
      <name val="Calibri"/>
      <family val="2"/>
      <scheme val="minor"/>
    </font>
    <font>
      <sz val="6"/>
      <color theme="1"/>
      <name val="Calibri"/>
      <family val="2"/>
      <scheme val="minor"/>
    </font>
    <font>
      <sz val="9"/>
      <color theme="1"/>
      <name val="Calibri"/>
      <family val="2"/>
      <scheme val="minor"/>
    </font>
    <font>
      <u/>
      <sz val="11"/>
      <color theme="10"/>
      <name val="Calibri"/>
      <family val="2"/>
      <scheme val="minor"/>
    </font>
    <font>
      <u/>
      <sz val="9"/>
      <color theme="10"/>
      <name val="Calibri"/>
      <family val="2"/>
      <scheme val="minor"/>
    </font>
    <font>
      <b/>
      <sz val="12"/>
      <color rgb="FFC00000"/>
      <name val="Arial"/>
      <family val="2"/>
    </font>
    <font>
      <sz val="12"/>
      <color rgb="FFC00000"/>
      <name val="Calibri"/>
      <family val="2"/>
      <scheme val="minor"/>
    </font>
    <font>
      <sz val="7"/>
      <color theme="1"/>
      <name val="Calibri"/>
      <family val="2"/>
      <scheme val="minor"/>
    </font>
    <font>
      <u/>
      <sz val="9"/>
      <color theme="1"/>
      <name val="Calibri"/>
      <family val="2"/>
      <scheme val="minor"/>
    </font>
    <font>
      <sz val="8"/>
      <color theme="1"/>
      <name val="Calibri"/>
      <family val="2"/>
      <scheme val="minor"/>
    </font>
    <font>
      <sz val="11"/>
      <color rgb="FFFF0000"/>
      <name val="Calibri"/>
      <family val="2"/>
      <scheme val="minor"/>
    </font>
    <font>
      <sz val="9"/>
      <color theme="0"/>
      <name val="Calibri"/>
      <family val="2"/>
      <scheme val="minor"/>
    </font>
  </fonts>
  <fills count="12">
    <fill>
      <patternFill patternType="none"/>
    </fill>
    <fill>
      <patternFill patternType="gray125"/>
    </fill>
    <fill>
      <patternFill patternType="solid">
        <fgColor rgb="FFB6D7A8"/>
        <bgColor rgb="FFB6D7A8"/>
      </patternFill>
    </fill>
    <fill>
      <patternFill patternType="solid">
        <fgColor rgb="FFFFFF00"/>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theme="5" tint="0.39997558519241921"/>
        <bgColor indexed="64"/>
      </patternFill>
    </fill>
    <fill>
      <patternFill patternType="solid">
        <fgColor theme="7" tint="0.79998168889431442"/>
        <bgColor rgb="FFB6D7A8"/>
      </patternFill>
    </fill>
    <fill>
      <patternFill patternType="solid">
        <fgColor rgb="FF3A987D"/>
        <bgColor indexed="64"/>
      </patternFill>
    </fill>
    <fill>
      <patternFill patternType="solid">
        <fgColor rgb="FF3A987D"/>
        <bgColor rgb="FFD8D8D8"/>
      </patternFill>
    </fill>
    <fill>
      <patternFill patternType="solid">
        <fgColor rgb="FFFFD5D9"/>
        <bgColor indexed="64"/>
      </patternFill>
    </fill>
    <fill>
      <patternFill patternType="solid">
        <fgColor rgb="FFE2EFDA"/>
        <bgColor rgb="FFE2EFDA"/>
      </patternFill>
    </fill>
  </fills>
  <borders count="34">
    <border>
      <left/>
      <right/>
      <top/>
      <bottom/>
      <diagonal/>
    </border>
    <border>
      <left/>
      <right/>
      <top/>
      <bottom style="double">
        <color indexed="64"/>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style="thin">
        <color rgb="FF000000"/>
      </top>
      <bottom/>
      <diagonal/>
    </border>
    <border>
      <left/>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right/>
      <top/>
      <bottom style="thin">
        <color theme="0"/>
      </bottom>
      <diagonal/>
    </border>
    <border>
      <left/>
      <right style="thin">
        <color theme="0"/>
      </right>
      <top/>
      <bottom style="thin">
        <color theme="0"/>
      </bottom>
      <diagonal/>
    </border>
    <border>
      <left style="thin">
        <color theme="0"/>
      </left>
      <right style="thin">
        <color theme="0"/>
      </right>
      <top style="thin">
        <color theme="0"/>
      </top>
      <bottom/>
      <diagonal/>
    </border>
    <border>
      <left style="thin">
        <color theme="0"/>
      </left>
      <right/>
      <top style="thin">
        <color theme="0"/>
      </top>
      <bottom/>
      <diagonal/>
    </border>
    <border>
      <left/>
      <right/>
      <top style="thin">
        <color theme="0"/>
      </top>
      <bottom/>
      <diagonal/>
    </border>
    <border>
      <left/>
      <right style="thin">
        <color theme="0"/>
      </right>
      <top style="thin">
        <color theme="0"/>
      </top>
      <bottom style="thin">
        <color theme="0"/>
      </bottom>
      <diagonal/>
    </border>
    <border>
      <left style="thin">
        <color theme="0"/>
      </left>
      <right style="thin">
        <color theme="0"/>
      </right>
      <top/>
      <bottom/>
      <diagonal/>
    </border>
    <border>
      <left style="thin">
        <color theme="0"/>
      </left>
      <right style="thin">
        <color theme="0"/>
      </right>
      <top/>
      <bottom style="thin">
        <color theme="0"/>
      </bottom>
      <diagonal/>
    </border>
    <border>
      <left/>
      <right/>
      <top style="thin">
        <color theme="4" tint="0.39997558519241921"/>
      </top>
      <bottom style="thin">
        <color theme="4" tint="0.39997558519241921"/>
      </bottom>
      <diagonal/>
    </border>
    <border>
      <left/>
      <right style="thin">
        <color rgb="FF000000"/>
      </right>
      <top/>
      <bottom style="thin">
        <color indexed="64"/>
      </bottom>
      <diagonal/>
    </border>
    <border>
      <left/>
      <right/>
      <top style="double">
        <color indexed="64"/>
      </top>
      <bottom style="double">
        <color indexed="64"/>
      </bottom>
      <diagonal/>
    </border>
    <border>
      <left/>
      <right/>
      <top style="thin">
        <color theme="6" tint="0.39997558519241921"/>
      </top>
      <bottom style="thin">
        <color theme="6" tint="0.39997558519241921"/>
      </bottom>
      <diagonal/>
    </border>
    <border>
      <left/>
      <right/>
      <top style="thin">
        <color theme="9"/>
      </top>
      <bottom style="thin">
        <color theme="9"/>
      </bottom>
      <diagonal/>
    </border>
    <border>
      <left style="thin">
        <color theme="0"/>
      </left>
      <right style="thin">
        <color theme="0"/>
      </right>
      <top style="thin">
        <color theme="0"/>
      </top>
      <bottom style="thin">
        <color theme="0"/>
      </bottom>
      <diagonal/>
    </border>
  </borders>
  <cellStyleXfs count="10">
    <xf numFmtId="0" fontId="0" fillId="0" borderId="0"/>
    <xf numFmtId="0" fontId="3" fillId="0" borderId="0" applyNumberFormat="0" applyFill="0" applyBorder="0" applyAlignment="0" applyProtection="0"/>
    <xf numFmtId="0" fontId="13" fillId="0" borderId="0"/>
    <xf numFmtId="0" fontId="3" fillId="0" borderId="0" applyNumberFormat="0" applyFill="0" applyBorder="0" applyAlignment="0" applyProtection="0"/>
    <xf numFmtId="0" fontId="25" fillId="0" borderId="0" applyNumberFormat="0" applyBorder="0" applyAlignment="0">
      <alignment horizontal="left" vertical="center" wrapText="1"/>
    </xf>
    <xf numFmtId="2" fontId="107" fillId="0" borderId="31" applyBorder="0">
      <alignment horizontal="left"/>
    </xf>
    <xf numFmtId="0" fontId="108" fillId="0" borderId="0" applyBorder="0" applyAlignment="0">
      <alignment horizontal="center" vertical="center"/>
    </xf>
    <xf numFmtId="0" fontId="109" fillId="0" borderId="0" applyNumberFormat="0" applyFill="0" applyBorder="0" applyAlignment="0" applyProtection="0"/>
    <xf numFmtId="0" fontId="14" fillId="0" borderId="0"/>
    <xf numFmtId="9" fontId="14" fillId="0" borderId="0" applyFont="0" applyFill="0" applyBorder="0" applyAlignment="0" applyProtection="0"/>
  </cellStyleXfs>
  <cellXfs count="669">
    <xf numFmtId="0" fontId="0" fillId="0" borderId="0" xfId="0"/>
    <xf numFmtId="0" fontId="2" fillId="0" borderId="0" xfId="0" applyFont="1"/>
    <xf numFmtId="0" fontId="4" fillId="0" borderId="0" xfId="0" applyFont="1"/>
    <xf numFmtId="0" fontId="0" fillId="0" borderId="1" xfId="0" applyBorder="1"/>
    <xf numFmtId="0" fontId="5" fillId="2" borderId="0" xfId="0" applyFont="1" applyFill="1" applyAlignment="1">
      <alignment horizontal="center" vertical="center"/>
    </xf>
    <xf numFmtId="0" fontId="5" fillId="2" borderId="0" xfId="0" applyFont="1" applyFill="1" applyAlignment="1">
      <alignment horizontal="left" vertical="center"/>
    </xf>
    <xf numFmtId="0" fontId="5" fillId="2" borderId="0" xfId="0" applyFont="1" applyFill="1" applyAlignment="1">
      <alignment horizontal="left" vertical="center" wrapText="1"/>
    </xf>
    <xf numFmtId="0" fontId="6" fillId="0" borderId="0" xfId="0" applyFont="1" applyAlignment="1">
      <alignment horizontal="center"/>
    </xf>
    <xf numFmtId="0" fontId="6" fillId="0" borderId="0" xfId="0" applyFont="1" applyAlignment="1">
      <alignment horizontal="left"/>
    </xf>
    <xf numFmtId="0" fontId="6" fillId="0" borderId="0" xfId="0" applyFont="1" applyAlignment="1">
      <alignment horizontal="right"/>
    </xf>
    <xf numFmtId="0" fontId="7" fillId="0" borderId="0" xfId="0" applyFont="1" applyAlignment="1">
      <alignment horizontal="left"/>
    </xf>
    <xf numFmtId="0" fontId="8" fillId="0" borderId="0" xfId="0" applyFont="1" applyAlignment="1">
      <alignment horizontal="center"/>
    </xf>
    <xf numFmtId="0" fontId="8" fillId="0" borderId="0" xfId="0" applyFont="1" applyAlignment="1">
      <alignment horizontal="left"/>
    </xf>
    <xf numFmtId="0" fontId="8" fillId="0" borderId="0" xfId="0" applyFont="1" applyAlignment="1">
      <alignment horizontal="right"/>
    </xf>
    <xf numFmtId="0" fontId="3" fillId="0" borderId="0" xfId="1" applyFill="1" applyAlignment="1">
      <alignment horizontal="left"/>
    </xf>
    <xf numFmtId="0" fontId="9" fillId="0" borderId="0" xfId="0" applyFont="1"/>
    <xf numFmtId="0" fontId="10" fillId="0" borderId="0" xfId="0" applyFont="1" applyAlignment="1">
      <alignment horizontal="left"/>
    </xf>
    <xf numFmtId="0" fontId="11" fillId="0" borderId="0" xfId="0" applyFont="1"/>
    <xf numFmtId="0" fontId="12" fillId="0" borderId="0" xfId="0" applyFont="1"/>
    <xf numFmtId="0" fontId="12" fillId="0" borderId="1" xfId="0" applyFont="1" applyBorder="1"/>
    <xf numFmtId="0" fontId="1" fillId="0" borderId="0" xfId="0" applyFont="1"/>
    <xf numFmtId="0" fontId="11" fillId="0" borderId="2" xfId="0" applyFont="1" applyBorder="1"/>
    <xf numFmtId="0" fontId="14" fillId="0" borderId="0" xfId="0" applyFont="1"/>
    <xf numFmtId="0" fontId="11" fillId="0" borderId="4" xfId="0" applyFont="1" applyBorder="1"/>
    <xf numFmtId="0" fontId="14" fillId="0" borderId="5" xfId="0" applyFont="1" applyBorder="1" applyAlignment="1">
      <alignment horizontal="right"/>
    </xf>
    <xf numFmtId="0" fontId="15" fillId="0" borderId="6" xfId="0" applyFont="1" applyBorder="1" applyAlignment="1">
      <alignment horizontal="right"/>
    </xf>
    <xf numFmtId="0" fontId="14" fillId="0" borderId="9" xfId="0" applyFont="1" applyBorder="1" applyAlignment="1">
      <alignment horizontal="right"/>
    </xf>
    <xf numFmtId="0" fontId="16" fillId="0" borderId="2" xfId="0" applyFont="1" applyBorder="1"/>
    <xf numFmtId="0" fontId="16" fillId="0" borderId="4" xfId="0" applyFont="1" applyBorder="1"/>
    <xf numFmtId="0" fontId="17" fillId="0" borderId="0" xfId="0" applyFont="1"/>
    <xf numFmtId="0" fontId="16" fillId="0" borderId="0" xfId="0" applyFont="1"/>
    <xf numFmtId="0" fontId="17" fillId="0" borderId="5" xfId="0" applyFont="1" applyBorder="1" applyAlignment="1">
      <alignment horizontal="right"/>
    </xf>
    <xf numFmtId="0" fontId="17" fillId="0" borderId="6" xfId="0" applyFont="1" applyBorder="1" applyAlignment="1">
      <alignment horizontal="right"/>
    </xf>
    <xf numFmtId="0" fontId="17" fillId="0" borderId="7" xfId="0" applyFont="1" applyBorder="1" applyAlignment="1">
      <alignment horizontal="right"/>
    </xf>
    <xf numFmtId="0" fontId="17" fillId="0" borderId="9" xfId="0" applyFont="1" applyBorder="1" applyAlignment="1">
      <alignment horizontal="right" wrapText="1"/>
    </xf>
    <xf numFmtId="0" fontId="17" fillId="0" borderId="9" xfId="0" applyFont="1" applyBorder="1" applyAlignment="1">
      <alignment horizontal="right"/>
    </xf>
    <xf numFmtId="0" fontId="17" fillId="0" borderId="11" xfId="0" applyFont="1" applyBorder="1"/>
    <xf numFmtId="0" fontId="17" fillId="0" borderId="12" xfId="0" applyFont="1" applyBorder="1"/>
    <xf numFmtId="0" fontId="17" fillId="0" borderId="13" xfId="0" applyFont="1" applyBorder="1"/>
    <xf numFmtId="0" fontId="18" fillId="0" borderId="0" xfId="0" applyFont="1"/>
    <xf numFmtId="0" fontId="18" fillId="0" borderId="0" xfId="0" applyFont="1" applyAlignment="1">
      <alignment horizontal="right"/>
    </xf>
    <xf numFmtId="0" fontId="17" fillId="0" borderId="0" xfId="0" applyFont="1" applyAlignment="1">
      <alignment horizontal="right"/>
    </xf>
    <xf numFmtId="0" fontId="17" fillId="0" borderId="0" xfId="0" applyFont="1" applyAlignment="1">
      <alignment horizontal="right" wrapText="1"/>
    </xf>
    <xf numFmtId="0" fontId="20" fillId="0" borderId="0" xfId="0" applyFont="1"/>
    <xf numFmtId="0" fontId="21" fillId="0" borderId="0" xfId="0" applyFont="1" applyAlignment="1">
      <alignment horizontal="right"/>
    </xf>
    <xf numFmtId="0" fontId="22" fillId="0" borderId="0" xfId="0" applyFont="1" applyAlignment="1">
      <alignment horizontal="left"/>
    </xf>
    <xf numFmtId="0" fontId="11" fillId="0" borderId="0" xfId="0" applyFont="1" applyAlignment="1">
      <alignment horizontal="left"/>
    </xf>
    <xf numFmtId="0" fontId="15" fillId="0" borderId="0" xfId="0" applyFont="1" applyAlignment="1">
      <alignment horizontal="right"/>
    </xf>
    <xf numFmtId="3" fontId="25" fillId="0" borderId="7" xfId="0" applyNumberFormat="1" applyFont="1" applyBorder="1"/>
    <xf numFmtId="3" fontId="25" fillId="0" borderId="8" xfId="0" applyNumberFormat="1" applyFont="1" applyBorder="1"/>
    <xf numFmtId="3" fontId="25" fillId="0" borderId="5" xfId="0" applyNumberFormat="1" applyFont="1" applyBorder="1"/>
    <xf numFmtId="3" fontId="25" fillId="0" borderId="6" xfId="0" applyNumberFormat="1" applyFont="1" applyBorder="1"/>
    <xf numFmtId="3" fontId="0" fillId="0" borderId="5" xfId="0" applyNumberFormat="1" applyBorder="1" applyAlignment="1">
      <alignment horizontal="right"/>
    </xf>
    <xf numFmtId="3" fontId="25" fillId="0" borderId="10" xfId="0" applyNumberFormat="1" applyFont="1" applyBorder="1"/>
    <xf numFmtId="0" fontId="25" fillId="0" borderId="9" xfId="0" applyFont="1" applyBorder="1" applyAlignment="1">
      <alignment horizontal="center" wrapText="1"/>
    </xf>
    <xf numFmtId="0" fontId="25" fillId="0" borderId="10" xfId="0" applyFont="1" applyBorder="1" applyAlignment="1">
      <alignment horizontal="center" wrapText="1"/>
    </xf>
    <xf numFmtId="0" fontId="25" fillId="0" borderId="17" xfId="0" applyFont="1" applyBorder="1"/>
    <xf numFmtId="0" fontId="25" fillId="0" borderId="18" xfId="0" applyFont="1" applyBorder="1"/>
    <xf numFmtId="3" fontId="0" fillId="0" borderId="6" xfId="0" applyNumberFormat="1" applyBorder="1"/>
    <xf numFmtId="0" fontId="25" fillId="0" borderId="19" xfId="0" applyFont="1" applyBorder="1"/>
    <xf numFmtId="3" fontId="25" fillId="0" borderId="9" xfId="0" applyNumberFormat="1" applyFont="1" applyBorder="1"/>
    <xf numFmtId="3" fontId="0" fillId="0" borderId="10" xfId="0" applyNumberFormat="1" applyBorder="1"/>
    <xf numFmtId="0" fontId="24" fillId="0" borderId="7" xfId="0" applyFont="1" applyBorder="1"/>
    <xf numFmtId="0" fontId="24" fillId="0" borderId="5" xfId="0" applyFont="1" applyBorder="1"/>
    <xf numFmtId="0" fontId="24" fillId="0" borderId="9" xfId="0" applyFont="1" applyBorder="1"/>
    <xf numFmtId="0" fontId="6" fillId="0" borderId="1" xfId="0" applyFont="1" applyBorder="1" applyAlignment="1">
      <alignment horizontal="right"/>
    </xf>
    <xf numFmtId="0" fontId="6" fillId="0" borderId="1" xfId="0" applyFont="1" applyBorder="1" applyAlignment="1">
      <alignment horizontal="left"/>
    </xf>
    <xf numFmtId="0" fontId="27" fillId="0" borderId="0" xfId="0" applyFont="1"/>
    <xf numFmtId="0" fontId="3" fillId="0" borderId="0" xfId="3" applyFill="1" applyAlignment="1">
      <alignment horizontal="left"/>
    </xf>
    <xf numFmtId="0" fontId="17" fillId="0" borderId="29" xfId="0" applyFont="1" applyBorder="1" applyAlignment="1">
      <alignment horizontal="right"/>
    </xf>
    <xf numFmtId="0" fontId="0" fillId="0" borderId="0" xfId="0" applyAlignment="1">
      <alignment horizontal="center"/>
    </xf>
    <xf numFmtId="0" fontId="1" fillId="5" borderId="0" xfId="0" applyFont="1" applyFill="1" applyAlignment="1">
      <alignment horizontal="center"/>
    </xf>
    <xf numFmtId="0" fontId="5" fillId="5" borderId="0" xfId="0" applyFont="1" applyFill="1" applyAlignment="1">
      <alignment horizontal="center"/>
    </xf>
    <xf numFmtId="0" fontId="5" fillId="5" borderId="0" xfId="0" applyFont="1" applyFill="1" applyAlignment="1">
      <alignment horizontal="left"/>
    </xf>
    <xf numFmtId="0" fontId="5" fillId="5" borderId="0" xfId="0" applyFont="1" applyFill="1" applyAlignment="1">
      <alignment horizontal="right"/>
    </xf>
    <xf numFmtId="0" fontId="30" fillId="5" borderId="0" xfId="0" applyFont="1" applyFill="1" applyAlignment="1">
      <alignment horizontal="left"/>
    </xf>
    <xf numFmtId="0" fontId="1" fillId="5" borderId="0" xfId="0" applyFont="1" applyFill="1"/>
    <xf numFmtId="0" fontId="1" fillId="4" borderId="0" xfId="0" applyFont="1" applyFill="1" applyAlignment="1">
      <alignment horizontal="center" vertical="center"/>
    </xf>
    <xf numFmtId="0" fontId="24" fillId="0" borderId="0" xfId="0" applyFont="1"/>
    <xf numFmtId="3" fontId="25" fillId="0" borderId="0" xfId="0" applyNumberFormat="1" applyFont="1"/>
    <xf numFmtId="3" fontId="25" fillId="5" borderId="5" xfId="0" applyNumberFormat="1" applyFont="1" applyFill="1" applyBorder="1"/>
    <xf numFmtId="3" fontId="25" fillId="5" borderId="6" xfId="0" applyNumberFormat="1" applyFont="1" applyFill="1" applyBorder="1"/>
    <xf numFmtId="0" fontId="24" fillId="5" borderId="18" xfId="0" applyFont="1" applyFill="1" applyBorder="1"/>
    <xf numFmtId="0" fontId="11" fillId="5" borderId="5" xfId="0" applyFont="1" applyFill="1" applyBorder="1" applyAlignment="1">
      <alignment horizontal="right"/>
    </xf>
    <xf numFmtId="0" fontId="26" fillId="0" borderId="0" xfId="0" applyFont="1" applyAlignment="1">
      <alignment horizontal="left"/>
    </xf>
    <xf numFmtId="0" fontId="24" fillId="0" borderId="0" xfId="0" applyFont="1" applyAlignment="1">
      <alignment horizontal="center"/>
    </xf>
    <xf numFmtId="0" fontId="5" fillId="0" borderId="0" xfId="0" applyFont="1" applyAlignment="1">
      <alignment horizontal="left"/>
    </xf>
    <xf numFmtId="2" fontId="5" fillId="0" borderId="0" xfId="0" applyNumberFormat="1" applyFont="1" applyAlignment="1">
      <alignment horizontal="right"/>
    </xf>
    <xf numFmtId="0" fontId="5" fillId="6" borderId="0" xfId="0" applyFont="1" applyFill="1" applyAlignment="1">
      <alignment horizontal="left"/>
    </xf>
    <xf numFmtId="2" fontId="5" fillId="6" borderId="0" xfId="0" applyNumberFormat="1" applyFont="1" applyFill="1" applyAlignment="1">
      <alignment horizontal="right"/>
    </xf>
    <xf numFmtId="0" fontId="31" fillId="6" borderId="6" xfId="0" applyFont="1" applyFill="1" applyBorder="1" applyAlignment="1">
      <alignment horizontal="right"/>
    </xf>
    <xf numFmtId="0" fontId="15" fillId="6" borderId="10" xfId="0" applyFont="1" applyFill="1" applyBorder="1" applyAlignment="1">
      <alignment horizontal="right"/>
    </xf>
    <xf numFmtId="0" fontId="0" fillId="0" borderId="1" xfId="0" applyBorder="1" applyAlignment="1">
      <alignment horizontal="center"/>
    </xf>
    <xf numFmtId="0" fontId="6" fillId="0" borderId="1" xfId="0" applyFont="1" applyBorder="1" applyAlignment="1">
      <alignment horizontal="center"/>
    </xf>
    <xf numFmtId="0" fontId="5" fillId="0" borderId="1" xfId="0" applyFont="1" applyBorder="1" applyAlignment="1">
      <alignment horizontal="left"/>
    </xf>
    <xf numFmtId="2" fontId="5" fillId="0" borderId="1" xfId="0" applyNumberFormat="1" applyFont="1" applyBorder="1" applyAlignment="1">
      <alignment horizontal="right"/>
    </xf>
    <xf numFmtId="0" fontId="3" fillId="0" borderId="1" xfId="3" applyFill="1" applyBorder="1" applyAlignment="1">
      <alignment horizontal="left"/>
    </xf>
    <xf numFmtId="0" fontId="24" fillId="0" borderId="1" xfId="0" applyFont="1" applyBorder="1"/>
    <xf numFmtId="3" fontId="25" fillId="0" borderId="1" xfId="0" applyNumberFormat="1" applyFont="1" applyBorder="1"/>
    <xf numFmtId="0" fontId="7" fillId="0" borderId="1" xfId="0" applyFont="1" applyBorder="1" applyAlignment="1">
      <alignment horizontal="left"/>
    </xf>
    <xf numFmtId="0" fontId="5" fillId="7" borderId="0" xfId="0" applyFont="1" applyFill="1" applyAlignment="1">
      <alignment horizontal="left" vertical="center" wrapText="1"/>
    </xf>
    <xf numFmtId="0" fontId="32" fillId="0" borderId="0" xfId="0" applyFont="1" applyAlignment="1">
      <alignment horizontal="left"/>
    </xf>
    <xf numFmtId="0" fontId="32" fillId="0" borderId="0" xfId="0" applyFont="1" applyAlignment="1">
      <alignment horizontal="center"/>
    </xf>
    <xf numFmtId="0" fontId="32" fillId="0" borderId="0" xfId="0" applyFont="1" applyAlignment="1">
      <alignment horizontal="left" vertical="top"/>
    </xf>
    <xf numFmtId="0" fontId="32" fillId="0" borderId="0" xfId="0" applyFont="1" applyAlignment="1">
      <alignment horizontal="left" vertical="top" wrapText="1"/>
    </xf>
    <xf numFmtId="0" fontId="22" fillId="5" borderId="0" xfId="0" applyFont="1" applyFill="1" applyAlignment="1">
      <alignment horizontal="left"/>
    </xf>
    <xf numFmtId="0" fontId="23" fillId="0" borderId="0" xfId="0" applyFont="1" applyAlignment="1">
      <alignment horizontal="left"/>
    </xf>
    <xf numFmtId="0" fontId="25" fillId="3" borderId="5" xfId="0" applyFont="1" applyFill="1" applyBorder="1"/>
    <xf numFmtId="0" fontId="25" fillId="3" borderId="6" xfId="0" applyFont="1" applyFill="1" applyBorder="1"/>
    <xf numFmtId="3" fontId="25" fillId="3" borderId="7" xfId="0" applyNumberFormat="1" applyFont="1" applyFill="1" applyBorder="1"/>
    <xf numFmtId="3" fontId="25" fillId="3" borderId="8" xfId="0" applyNumberFormat="1" applyFont="1" applyFill="1" applyBorder="1"/>
    <xf numFmtId="0" fontId="11" fillId="3" borderId="0" xfId="0" applyFont="1" applyFill="1"/>
    <xf numFmtId="0" fontId="14" fillId="3" borderId="0" xfId="0" applyFont="1" applyFill="1"/>
    <xf numFmtId="0" fontId="14" fillId="3" borderId="7" xfId="0" applyFont="1" applyFill="1" applyBorder="1" applyAlignment="1">
      <alignment horizontal="right"/>
    </xf>
    <xf numFmtId="0" fontId="14" fillId="3" borderId="14" xfId="0" applyFont="1" applyFill="1" applyBorder="1" applyAlignment="1">
      <alignment horizontal="right"/>
    </xf>
    <xf numFmtId="0" fontId="14" fillId="3" borderId="8" xfId="0" applyFont="1" applyFill="1" applyBorder="1"/>
    <xf numFmtId="0" fontId="14" fillId="3" borderId="5" xfId="0" applyFont="1" applyFill="1" applyBorder="1" applyAlignment="1">
      <alignment horizontal="right"/>
    </xf>
    <xf numFmtId="0" fontId="14" fillId="3" borderId="0" xfId="0" applyFont="1" applyFill="1" applyAlignment="1">
      <alignment horizontal="right"/>
    </xf>
    <xf numFmtId="0" fontId="14" fillId="3" borderId="6" xfId="0" applyFont="1" applyFill="1" applyBorder="1"/>
    <xf numFmtId="0" fontId="14" fillId="3" borderId="9" xfId="0" applyFont="1" applyFill="1" applyBorder="1" applyAlignment="1">
      <alignment horizontal="right" wrapText="1"/>
    </xf>
    <xf numFmtId="0" fontId="14" fillId="3" borderId="15" xfId="0" applyFont="1" applyFill="1" applyBorder="1" applyAlignment="1">
      <alignment horizontal="right" wrapText="1"/>
    </xf>
    <xf numFmtId="0" fontId="14" fillId="3" borderId="10" xfId="0" applyFont="1" applyFill="1" applyBorder="1"/>
    <xf numFmtId="0" fontId="33" fillId="0" borderId="0" xfId="0" applyFont="1"/>
    <xf numFmtId="0" fontId="34" fillId="2" borderId="0" xfId="0" applyFont="1" applyFill="1" applyAlignment="1">
      <alignment horizontal="center" vertical="center"/>
    </xf>
    <xf numFmtId="0" fontId="34" fillId="2" borderId="0" xfId="0" applyFont="1" applyFill="1" applyAlignment="1">
      <alignment horizontal="left" vertical="center"/>
    </xf>
    <xf numFmtId="0" fontId="34" fillId="2" borderId="0" xfId="0" applyFont="1" applyFill="1" applyAlignment="1">
      <alignment horizontal="left" vertical="center" wrapText="1"/>
    </xf>
    <xf numFmtId="0" fontId="21" fillId="0" borderId="0" xfId="0" applyFont="1" applyAlignment="1">
      <alignment horizontal="center"/>
    </xf>
    <xf numFmtId="0" fontId="21" fillId="0" borderId="0" xfId="0" applyFont="1" applyAlignment="1">
      <alignment horizontal="left"/>
    </xf>
    <xf numFmtId="0" fontId="35" fillId="0" borderId="0" xfId="0" applyFont="1" applyAlignment="1">
      <alignment horizontal="left"/>
    </xf>
    <xf numFmtId="0" fontId="20" fillId="0" borderId="0" xfId="0" applyFont="1" applyAlignment="1">
      <alignment horizontal="center"/>
    </xf>
    <xf numFmtId="0" fontId="20" fillId="0" borderId="0" xfId="0" applyFont="1" applyAlignment="1">
      <alignment horizontal="left"/>
    </xf>
    <xf numFmtId="0" fontId="20" fillId="0" borderId="0" xfId="0" applyFont="1" applyAlignment="1">
      <alignment horizontal="right"/>
    </xf>
    <xf numFmtId="0" fontId="36" fillId="0" borderId="0" xfId="1" applyFont="1" applyFill="1" applyAlignment="1">
      <alignment horizontal="left"/>
    </xf>
    <xf numFmtId="0" fontId="37" fillId="0" borderId="0" xfId="0" applyFont="1"/>
    <xf numFmtId="0" fontId="36" fillId="0" borderId="0" xfId="0" applyFont="1" applyAlignment="1">
      <alignment horizontal="left"/>
    </xf>
    <xf numFmtId="0" fontId="36" fillId="0" borderId="0" xfId="3" applyFont="1" applyFill="1" applyAlignment="1">
      <alignment horizontal="left"/>
    </xf>
    <xf numFmtId="0" fontId="38" fillId="0" borderId="0" xfId="0" applyFont="1" applyAlignment="1">
      <alignment horizontal="left"/>
    </xf>
    <xf numFmtId="0" fontId="33" fillId="3" borderId="0" xfId="0" applyFont="1" applyFill="1"/>
    <xf numFmtId="0" fontId="39" fillId="0" borderId="0" xfId="0" applyFont="1"/>
    <xf numFmtId="0" fontId="39" fillId="0" borderId="0" xfId="0" applyFont="1" applyAlignment="1">
      <alignment horizontal="right"/>
    </xf>
    <xf numFmtId="0" fontId="40" fillId="0" borderId="0" xfId="0" applyFont="1"/>
    <xf numFmtId="0" fontId="40" fillId="0" borderId="2" xfId="0" applyFont="1" applyBorder="1" applyAlignment="1">
      <alignment horizontal="center"/>
    </xf>
    <xf numFmtId="0" fontId="40" fillId="0" borderId="16" xfId="0" applyFont="1" applyBorder="1" applyAlignment="1">
      <alignment wrapText="1"/>
    </xf>
    <xf numFmtId="0" fontId="40" fillId="0" borderId="2" xfId="0" applyFont="1" applyBorder="1" applyAlignment="1">
      <alignment wrapText="1"/>
    </xf>
    <xf numFmtId="0" fontId="40" fillId="0" borderId="3" xfId="0" applyFont="1" applyBorder="1" applyAlignment="1">
      <alignment wrapText="1"/>
    </xf>
    <xf numFmtId="0" fontId="40" fillId="0" borderId="4" xfId="0" applyFont="1" applyBorder="1" applyAlignment="1">
      <alignment wrapText="1"/>
    </xf>
    <xf numFmtId="0" fontId="40" fillId="3" borderId="3" xfId="0" applyFont="1" applyFill="1" applyBorder="1" applyAlignment="1">
      <alignment wrapText="1"/>
    </xf>
    <xf numFmtId="0" fontId="40" fillId="0" borderId="17" xfId="0" applyFont="1" applyBorder="1" applyAlignment="1">
      <alignment horizontal="center"/>
    </xf>
    <xf numFmtId="3" fontId="42" fillId="0" borderId="17" xfId="0" applyNumberFormat="1" applyFont="1" applyBorder="1"/>
    <xf numFmtId="3" fontId="42" fillId="0" borderId="7" xfId="0" applyNumberFormat="1" applyFont="1" applyBorder="1"/>
    <xf numFmtId="3" fontId="20" fillId="0" borderId="14" xfId="0" applyNumberFormat="1" applyFont="1" applyBorder="1" applyAlignment="1">
      <alignment horizontal="right"/>
    </xf>
    <xf numFmtId="3" fontId="42" fillId="0" borderId="8" xfId="0" applyNumberFormat="1" applyFont="1" applyBorder="1"/>
    <xf numFmtId="3" fontId="20" fillId="3" borderId="14" xfId="0" applyNumberFormat="1" applyFont="1" applyFill="1" applyBorder="1" applyAlignment="1">
      <alignment horizontal="right"/>
    </xf>
    <xf numFmtId="3" fontId="20" fillId="0" borderId="8" xfId="0" applyNumberFormat="1" applyFont="1" applyBorder="1" applyAlignment="1">
      <alignment horizontal="right"/>
    </xf>
    <xf numFmtId="0" fontId="40" fillId="0" borderId="18" xfId="0" applyFont="1" applyBorder="1" applyAlignment="1">
      <alignment horizontal="center"/>
    </xf>
    <xf numFmtId="3" fontId="42" fillId="0" borderId="18" xfId="0" applyNumberFormat="1" applyFont="1" applyBorder="1"/>
    <xf numFmtId="3" fontId="42" fillId="0" borderId="5" xfId="0" applyNumberFormat="1" applyFont="1" applyBorder="1"/>
    <xf numFmtId="3" fontId="20" fillId="0" borderId="0" xfId="0" applyNumberFormat="1" applyFont="1"/>
    <xf numFmtId="3" fontId="20" fillId="0" borderId="0" xfId="0" applyNumberFormat="1" applyFont="1" applyAlignment="1">
      <alignment horizontal="right"/>
    </xf>
    <xf numFmtId="3" fontId="42" fillId="0" borderId="6" xfId="0" applyNumberFormat="1" applyFont="1" applyBorder="1"/>
    <xf numFmtId="3" fontId="20" fillId="3" borderId="0" xfId="0" applyNumberFormat="1" applyFont="1" applyFill="1" applyAlignment="1">
      <alignment horizontal="right"/>
    </xf>
    <xf numFmtId="3" fontId="20" fillId="0" borderId="6" xfId="0" applyNumberFormat="1" applyFont="1" applyBorder="1" applyAlignment="1">
      <alignment horizontal="right"/>
    </xf>
    <xf numFmtId="3" fontId="20" fillId="0" borderId="5" xfId="0" applyNumberFormat="1" applyFont="1" applyBorder="1" applyAlignment="1">
      <alignment horizontal="right"/>
    </xf>
    <xf numFmtId="0" fontId="40" fillId="0" borderId="19" xfId="0" applyFont="1" applyBorder="1" applyAlignment="1">
      <alignment horizontal="center"/>
    </xf>
    <xf numFmtId="3" fontId="42" fillId="0" borderId="19" xfId="0" applyNumberFormat="1" applyFont="1" applyBorder="1"/>
    <xf numFmtId="3" fontId="20" fillId="0" borderId="9" xfId="0" applyNumberFormat="1" applyFont="1" applyBorder="1" applyAlignment="1">
      <alignment horizontal="right"/>
    </xf>
    <xf numFmtId="3" fontId="20" fillId="0" borderId="15" xfId="0" applyNumberFormat="1" applyFont="1" applyBorder="1"/>
    <xf numFmtId="3" fontId="20" fillId="0" borderId="15" xfId="0" applyNumberFormat="1" applyFont="1" applyBorder="1" applyAlignment="1">
      <alignment horizontal="right"/>
    </xf>
    <xf numFmtId="3" fontId="42" fillId="0" borderId="10" xfId="0" applyNumberFormat="1" applyFont="1" applyBorder="1"/>
    <xf numFmtId="3" fontId="20" fillId="3" borderId="15" xfId="0" applyNumberFormat="1" applyFont="1" applyFill="1" applyBorder="1" applyAlignment="1">
      <alignment horizontal="right"/>
    </xf>
    <xf numFmtId="3" fontId="20" fillId="0" borderId="10" xfId="0" applyNumberFormat="1" applyFont="1" applyBorder="1" applyAlignment="1">
      <alignment horizontal="right"/>
    </xf>
    <xf numFmtId="0" fontId="43" fillId="0" borderId="0" xfId="0" applyFont="1"/>
    <xf numFmtId="0" fontId="21" fillId="0" borderId="0" xfId="0" applyFont="1"/>
    <xf numFmtId="0" fontId="42" fillId="0" borderId="0" xfId="0" applyFont="1"/>
    <xf numFmtId="3" fontId="21" fillId="0" borderId="17" xfId="0" applyNumberFormat="1" applyFont="1" applyBorder="1" applyAlignment="1">
      <alignment horizontal="right"/>
    </xf>
    <xf numFmtId="10" fontId="42" fillId="0" borderId="5" xfId="0" applyNumberFormat="1" applyFont="1" applyBorder="1"/>
    <xf numFmtId="10" fontId="42" fillId="0" borderId="0" xfId="0" applyNumberFormat="1" applyFont="1"/>
    <xf numFmtId="10" fontId="42" fillId="0" borderId="6" xfId="0" applyNumberFormat="1" applyFont="1" applyBorder="1"/>
    <xf numFmtId="10" fontId="42" fillId="3" borderId="0" xfId="0" applyNumberFormat="1" applyFont="1" applyFill="1"/>
    <xf numFmtId="3" fontId="21" fillId="0" borderId="18" xfId="0" applyNumberFormat="1" applyFont="1" applyBorder="1" applyAlignment="1">
      <alignment horizontal="right"/>
    </xf>
    <xf numFmtId="3" fontId="21" fillId="0" borderId="19" xfId="0" applyNumberFormat="1" applyFont="1" applyBorder="1" applyAlignment="1">
      <alignment horizontal="right"/>
    </xf>
    <xf numFmtId="10" fontId="42" fillId="0" borderId="9" xfId="0" applyNumberFormat="1" applyFont="1" applyBorder="1"/>
    <xf numFmtId="10" fontId="42" fillId="0" borderId="15" xfId="0" applyNumberFormat="1" applyFont="1" applyBorder="1"/>
    <xf numFmtId="10" fontId="42" fillId="0" borderId="10" xfId="0" applyNumberFormat="1" applyFont="1" applyBorder="1"/>
    <xf numFmtId="10" fontId="42" fillId="3" borderId="15" xfId="0" applyNumberFormat="1" applyFont="1" applyFill="1" applyBorder="1"/>
    <xf numFmtId="0" fontId="44" fillId="0" borderId="0" xfId="0" applyFont="1"/>
    <xf numFmtId="0" fontId="48" fillId="0" borderId="0" xfId="0" applyFont="1"/>
    <xf numFmtId="0" fontId="20" fillId="4" borderId="0" xfId="0" applyFont="1" applyFill="1"/>
    <xf numFmtId="0" fontId="20" fillId="4" borderId="0" xfId="0" applyFont="1" applyFill="1" applyAlignment="1">
      <alignment horizontal="right"/>
    </xf>
    <xf numFmtId="0" fontId="50" fillId="0" borderId="0" xfId="0" applyFont="1"/>
    <xf numFmtId="0" fontId="45" fillId="0" borderId="0" xfId="0" applyFont="1"/>
    <xf numFmtId="0" fontId="51" fillId="0" borderId="0" xfId="0" applyFont="1"/>
    <xf numFmtId="0" fontId="52" fillId="0" borderId="0" xfId="0" applyFont="1"/>
    <xf numFmtId="0" fontId="20" fillId="3" borderId="0" xfId="0" applyFont="1" applyFill="1"/>
    <xf numFmtId="0" fontId="53" fillId="0" borderId="0" xfId="0" applyFont="1" applyAlignment="1">
      <alignment horizontal="left"/>
    </xf>
    <xf numFmtId="0" fontId="53" fillId="0" borderId="0" xfId="0" applyFont="1" applyAlignment="1">
      <alignment horizontal="center"/>
    </xf>
    <xf numFmtId="0" fontId="54" fillId="0" borderId="0" xfId="0" applyFont="1" applyAlignment="1">
      <alignment horizontal="left" vertical="top"/>
    </xf>
    <xf numFmtId="0" fontId="55" fillId="0" borderId="0" xfId="0" applyFont="1"/>
    <xf numFmtId="0" fontId="57" fillId="0" borderId="0" xfId="0" applyFont="1"/>
    <xf numFmtId="0" fontId="58" fillId="0" borderId="0" xfId="0" applyFont="1"/>
    <xf numFmtId="0" fontId="38" fillId="0" borderId="2" xfId="0" applyFont="1" applyBorder="1"/>
    <xf numFmtId="0" fontId="38" fillId="0" borderId="4" xfId="0" applyFont="1" applyBorder="1"/>
    <xf numFmtId="0" fontId="38" fillId="0" borderId="0" xfId="0" applyFont="1"/>
    <xf numFmtId="0" fontId="39" fillId="0" borderId="5" xfId="0" applyFont="1" applyBorder="1" applyAlignment="1">
      <alignment horizontal="right"/>
    </xf>
    <xf numFmtId="0" fontId="39" fillId="0" borderId="6" xfId="0" applyFont="1" applyBorder="1" applyAlignment="1">
      <alignment horizontal="right"/>
    </xf>
    <xf numFmtId="0" fontId="39" fillId="0" borderId="7" xfId="0" applyFont="1" applyBorder="1" applyAlignment="1">
      <alignment horizontal="right"/>
    </xf>
    <xf numFmtId="0" fontId="39" fillId="0" borderId="14" xfId="0" applyFont="1" applyBorder="1" applyAlignment="1">
      <alignment horizontal="right"/>
    </xf>
    <xf numFmtId="0" fontId="39" fillId="0" borderId="8" xfId="0" applyFont="1" applyBorder="1"/>
    <xf numFmtId="0" fontId="39" fillId="0" borderId="6" xfId="0" applyFont="1" applyBorder="1"/>
    <xf numFmtId="0" fontId="39" fillId="0" borderId="9" xfId="0" applyFont="1" applyBorder="1" applyAlignment="1">
      <alignment horizontal="right" wrapText="1"/>
    </xf>
    <xf numFmtId="0" fontId="39" fillId="0" borderId="15" xfId="0" applyFont="1" applyBorder="1" applyAlignment="1">
      <alignment horizontal="right" wrapText="1"/>
    </xf>
    <xf numFmtId="0" fontId="39" fillId="0" borderId="10" xfId="0" applyFont="1" applyBorder="1"/>
    <xf numFmtId="0" fontId="39" fillId="0" borderId="9" xfId="0" applyFont="1" applyBorder="1" applyAlignment="1">
      <alignment horizontal="right"/>
    </xf>
    <xf numFmtId="0" fontId="39" fillId="0" borderId="10" xfId="0" applyFont="1" applyBorder="1" applyAlignment="1">
      <alignment horizontal="right"/>
    </xf>
    <xf numFmtId="0" fontId="39" fillId="0" borderId="11" xfId="0" applyFont="1" applyBorder="1"/>
    <xf numFmtId="0" fontId="39" fillId="0" borderId="12" xfId="0" applyFont="1" applyBorder="1"/>
    <xf numFmtId="0" fontId="39" fillId="0" borderId="0" xfId="0" applyFont="1" applyAlignment="1">
      <alignment horizontal="right" wrapText="1"/>
    </xf>
    <xf numFmtId="0" fontId="39" fillId="0" borderId="13" xfId="0" applyFont="1" applyBorder="1"/>
    <xf numFmtId="0" fontId="39" fillId="0" borderId="29" xfId="0" applyFont="1" applyBorder="1" applyAlignment="1">
      <alignment horizontal="right"/>
    </xf>
    <xf numFmtId="0" fontId="42" fillId="0" borderId="9" xfId="0" applyFont="1" applyBorder="1" applyAlignment="1">
      <alignment horizontal="center" wrapText="1"/>
    </xf>
    <xf numFmtId="0" fontId="42" fillId="0" borderId="10" xfId="0" applyFont="1" applyBorder="1" applyAlignment="1">
      <alignment horizontal="center" wrapText="1"/>
    </xf>
    <xf numFmtId="0" fontId="42" fillId="0" borderId="17" xfId="0" applyFont="1" applyBorder="1"/>
    <xf numFmtId="0" fontId="42" fillId="0" borderId="18" xfId="0" applyFont="1" applyBorder="1"/>
    <xf numFmtId="3" fontId="20" fillId="0" borderId="6" xfId="0" applyNumberFormat="1" applyFont="1" applyBorder="1"/>
    <xf numFmtId="0" fontId="42" fillId="0" borderId="19" xfId="0" applyFont="1" applyBorder="1"/>
    <xf numFmtId="3" fontId="42" fillId="0" borderId="9" xfId="0" applyNumberFormat="1" applyFont="1" applyBorder="1"/>
    <xf numFmtId="3" fontId="20" fillId="0" borderId="10" xfId="0" applyNumberFormat="1" applyFont="1" applyBorder="1"/>
    <xf numFmtId="0" fontId="42" fillId="0" borderId="5" xfId="0" applyFont="1" applyBorder="1"/>
    <xf numFmtId="0" fontId="42" fillId="0" borderId="6" xfId="0" applyFont="1" applyBorder="1"/>
    <xf numFmtId="0" fontId="40" fillId="0" borderId="7" xfId="0" applyFont="1" applyBorder="1"/>
    <xf numFmtId="0" fontId="40" fillId="0" borderId="5" xfId="0" applyFont="1" applyBorder="1"/>
    <xf numFmtId="0" fontId="40" fillId="0" borderId="9" xfId="0" applyFont="1" applyBorder="1"/>
    <xf numFmtId="0" fontId="59" fillId="0" borderId="0" xfId="0" applyFont="1"/>
    <xf numFmtId="0" fontId="62" fillId="0" borderId="0" xfId="0" applyFont="1" applyAlignment="1">
      <alignment horizontal="left" vertical="center"/>
    </xf>
    <xf numFmtId="0" fontId="61" fillId="0" borderId="0" xfId="0" applyFont="1" applyAlignment="1">
      <alignment vertical="center"/>
    </xf>
    <xf numFmtId="0" fontId="61" fillId="0" borderId="0" xfId="0" applyFont="1" applyAlignment="1">
      <alignment horizontal="left" vertical="center"/>
    </xf>
    <xf numFmtId="0" fontId="63" fillId="0" borderId="0" xfId="0" applyFont="1" applyAlignment="1">
      <alignment horizontal="left" vertical="center"/>
    </xf>
    <xf numFmtId="0" fontId="65" fillId="0" borderId="0" xfId="0" applyFont="1" applyAlignment="1">
      <alignment horizontal="center" vertical="center"/>
    </xf>
    <xf numFmtId="0" fontId="62" fillId="0" borderId="0" xfId="0" applyFont="1" applyAlignment="1">
      <alignment horizontal="left" vertical="center" wrapText="1"/>
    </xf>
    <xf numFmtId="0" fontId="65" fillId="0" borderId="0" xfId="0" applyFont="1" applyAlignment="1">
      <alignment horizontal="left" vertical="center"/>
    </xf>
    <xf numFmtId="0" fontId="75" fillId="0" borderId="0" xfId="0" applyFont="1" applyAlignment="1">
      <alignment horizontal="left" vertical="center"/>
    </xf>
    <xf numFmtId="0" fontId="75" fillId="0" borderId="0" xfId="0" applyFont="1" applyAlignment="1">
      <alignment horizontal="left" vertical="center" wrapText="1"/>
    </xf>
    <xf numFmtId="0" fontId="76" fillId="0" borderId="0" xfId="0" applyFont="1" applyAlignment="1">
      <alignment horizontal="left" vertical="center"/>
    </xf>
    <xf numFmtId="0" fontId="78" fillId="0" borderId="0" xfId="0" applyFont="1" applyAlignment="1">
      <alignment horizontal="left" vertical="center"/>
    </xf>
    <xf numFmtId="0" fontId="74" fillId="0" borderId="0" xfId="0" applyFont="1" applyAlignment="1">
      <alignment horizontal="left" vertical="center"/>
    </xf>
    <xf numFmtId="0" fontId="61" fillId="0" borderId="0" xfId="0" applyFont="1" applyAlignment="1">
      <alignment horizontal="left" vertical="center" wrapText="1"/>
    </xf>
    <xf numFmtId="0" fontId="61" fillId="8" borderId="0" xfId="0" applyFont="1" applyFill="1"/>
    <xf numFmtId="0" fontId="82" fillId="8" borderId="23" xfId="0" applyFont="1" applyFill="1" applyBorder="1" applyAlignment="1">
      <alignment vertical="center"/>
    </xf>
    <xf numFmtId="0" fontId="82" fillId="8" borderId="24" xfId="0" applyFont="1" applyFill="1" applyBorder="1" applyAlignment="1">
      <alignment vertical="center"/>
    </xf>
    <xf numFmtId="0" fontId="82" fillId="8" borderId="22" xfId="0" applyFont="1" applyFill="1" applyBorder="1" applyAlignment="1">
      <alignment vertical="center"/>
    </xf>
    <xf numFmtId="0" fontId="82" fillId="8" borderId="25" xfId="0" applyFont="1" applyFill="1" applyBorder="1" applyAlignment="1">
      <alignment horizontal="center" vertical="center"/>
    </xf>
    <xf numFmtId="0" fontId="82" fillId="8" borderId="22" xfId="0" applyFont="1" applyFill="1" applyBorder="1" applyAlignment="1">
      <alignment horizontal="center" vertical="center" wrapText="1"/>
    </xf>
    <xf numFmtId="0" fontId="82" fillId="8" borderId="22" xfId="0" applyFont="1" applyFill="1" applyBorder="1" applyAlignment="1">
      <alignment vertical="center" wrapText="1"/>
    </xf>
    <xf numFmtId="0" fontId="82" fillId="8" borderId="22" xfId="0" applyFont="1" applyFill="1" applyBorder="1" applyAlignment="1">
      <alignment horizontal="center" vertical="center"/>
    </xf>
    <xf numFmtId="0" fontId="82" fillId="8" borderId="26" xfId="0" applyFont="1" applyFill="1" applyBorder="1" applyAlignment="1">
      <alignment vertical="center"/>
    </xf>
    <xf numFmtId="0" fontId="82" fillId="8" borderId="26" xfId="0" applyFont="1" applyFill="1" applyBorder="1" applyAlignment="1">
      <alignment vertical="center" wrapText="1"/>
    </xf>
    <xf numFmtId="0" fontId="82" fillId="9" borderId="27" xfId="0" applyFont="1" applyFill="1" applyBorder="1" applyAlignment="1">
      <alignment horizontal="center" vertical="top" wrapText="1"/>
    </xf>
    <xf numFmtId="0" fontId="82" fillId="9" borderId="27" xfId="0" applyFont="1" applyFill="1" applyBorder="1" applyAlignment="1">
      <alignment vertical="top" wrapText="1"/>
    </xf>
    <xf numFmtId="0" fontId="82" fillId="9" borderId="27" xfId="0" applyFont="1" applyFill="1" applyBorder="1" applyAlignment="1">
      <alignment vertical="top" textRotation="90" wrapText="1"/>
    </xf>
    <xf numFmtId="0" fontId="82" fillId="8" borderId="27" xfId="0" applyFont="1" applyFill="1" applyBorder="1" applyAlignment="1">
      <alignment vertical="top"/>
    </xf>
    <xf numFmtId="0" fontId="82" fillId="8" borderId="27" xfId="0" applyFont="1" applyFill="1" applyBorder="1" applyAlignment="1">
      <alignment vertical="center" wrapText="1"/>
    </xf>
    <xf numFmtId="0" fontId="83" fillId="0" borderId="0" xfId="0" applyFont="1" applyAlignment="1">
      <alignment horizontal="center" vertical="center"/>
    </xf>
    <xf numFmtId="0" fontId="65" fillId="0" borderId="0" xfId="0" applyFont="1" applyAlignment="1">
      <alignment horizontal="left"/>
    </xf>
    <xf numFmtId="0" fontId="67" fillId="0" borderId="0" xfId="0" applyFont="1" applyAlignment="1">
      <alignment horizontal="left"/>
    </xf>
    <xf numFmtId="0" fontId="65" fillId="0" borderId="0" xfId="0" applyFont="1" applyAlignment="1">
      <alignment horizontal="right"/>
    </xf>
    <xf numFmtId="0" fontId="83" fillId="0" borderId="0" xfId="0" applyFont="1" applyAlignment="1">
      <alignment vertical="center"/>
    </xf>
    <xf numFmtId="0" fontId="68" fillId="0" borderId="0" xfId="0" applyFont="1"/>
    <xf numFmtId="1" fontId="83" fillId="0" borderId="0" xfId="0" applyNumberFormat="1" applyFont="1" applyAlignment="1">
      <alignment horizontal="center" vertical="center"/>
    </xf>
    <xf numFmtId="0" fontId="61" fillId="0" borderId="0" xfId="0" applyFont="1"/>
    <xf numFmtId="0" fontId="69" fillId="0" borderId="0" xfId="0" applyFont="1" applyAlignment="1">
      <alignment horizontal="left"/>
    </xf>
    <xf numFmtId="0" fontId="70" fillId="0" borderId="0" xfId="0" applyFont="1" applyAlignment="1">
      <alignment horizontal="left"/>
    </xf>
    <xf numFmtId="0" fontId="69" fillId="0" borderId="0" xfId="0" applyFont="1" applyAlignment="1">
      <alignment horizontal="right"/>
    </xf>
    <xf numFmtId="0" fontId="83" fillId="0" borderId="0" xfId="0" applyFont="1" applyAlignment="1">
      <alignment horizontal="center" vertical="center" wrapText="1"/>
    </xf>
    <xf numFmtId="0" fontId="62" fillId="0" borderId="0" xfId="0" applyFont="1"/>
    <xf numFmtId="0" fontId="61" fillId="0" borderId="0" xfId="0" applyFont="1" applyAlignment="1">
      <alignment horizontal="right"/>
    </xf>
    <xf numFmtId="0" fontId="62" fillId="0" borderId="0" xfId="0" applyFont="1" applyAlignment="1">
      <alignment horizontal="left"/>
    </xf>
    <xf numFmtId="0" fontId="61" fillId="0" borderId="0" xfId="0" applyFont="1" applyAlignment="1">
      <alignment horizontal="left"/>
    </xf>
    <xf numFmtId="0" fontId="83" fillId="0" borderId="0" xfId="0" applyFont="1" applyAlignment="1">
      <alignment vertical="center" wrapText="1"/>
    </xf>
    <xf numFmtId="0" fontId="84" fillId="0" borderId="0" xfId="0" applyFont="1" applyAlignment="1">
      <alignment horizontal="left" vertical="center" wrapText="1"/>
    </xf>
    <xf numFmtId="0" fontId="83" fillId="0" borderId="28" xfId="0" applyFont="1" applyBorder="1" applyAlignment="1">
      <alignment vertical="center"/>
    </xf>
    <xf numFmtId="0" fontId="61" fillId="0" borderId="0" xfId="0" applyFont="1" applyAlignment="1">
      <alignment horizontal="center"/>
    </xf>
    <xf numFmtId="0" fontId="73" fillId="0" borderId="0" xfId="0" applyFont="1" applyAlignment="1">
      <alignment horizontal="center"/>
    </xf>
    <xf numFmtId="0" fontId="73" fillId="0" borderId="0" xfId="0" applyFont="1"/>
    <xf numFmtId="0" fontId="77" fillId="0" borderId="0" xfId="0" applyFont="1"/>
    <xf numFmtId="0" fontId="85" fillId="0" borderId="0" xfId="0" applyFont="1"/>
    <xf numFmtId="0" fontId="72" fillId="0" borderId="0" xfId="0" applyFont="1"/>
    <xf numFmtId="0" fontId="79" fillId="0" borderId="0" xfId="0" applyFont="1"/>
    <xf numFmtId="0" fontId="86" fillId="0" borderId="0" xfId="0" applyFont="1"/>
    <xf numFmtId="0" fontId="87" fillId="0" borderId="0" xfId="0" applyFont="1"/>
    <xf numFmtId="0" fontId="88" fillId="0" borderId="0" xfId="0" applyFont="1" applyAlignment="1">
      <alignment vertical="center"/>
    </xf>
    <xf numFmtId="0" fontId="76" fillId="0" borderId="0" xfId="0" applyFont="1" applyAlignment="1">
      <alignment horizontal="left" vertical="center" wrapText="1"/>
    </xf>
    <xf numFmtId="0" fontId="76" fillId="0" borderId="0" xfId="0" applyFont="1"/>
    <xf numFmtId="0" fontId="78" fillId="0" borderId="0" xfId="0" applyFont="1" applyAlignment="1">
      <alignment horizontal="left" vertical="center" wrapText="1"/>
    </xf>
    <xf numFmtId="0" fontId="78" fillId="0" borderId="0" xfId="0" applyFont="1"/>
    <xf numFmtId="0" fontId="62" fillId="0" borderId="0" xfId="0" applyFont="1" applyAlignment="1">
      <alignment vertical="center" wrapText="1"/>
    </xf>
    <xf numFmtId="0" fontId="74" fillId="0" borderId="0" xfId="0" applyFont="1" applyAlignment="1">
      <alignment horizontal="left" vertical="center" wrapText="1"/>
    </xf>
    <xf numFmtId="0" fontId="64" fillId="0" borderId="0" xfId="0" applyFont="1" applyAlignment="1">
      <alignment wrapText="1"/>
    </xf>
    <xf numFmtId="0" fontId="75" fillId="0" borderId="0" xfId="0" applyFont="1" applyAlignment="1">
      <alignment vertical="center" wrapText="1"/>
    </xf>
    <xf numFmtId="0" fontId="66" fillId="0" borderId="0" xfId="0" applyFont="1" applyAlignment="1">
      <alignment vertical="center" wrapText="1"/>
    </xf>
    <xf numFmtId="0" fontId="66" fillId="3" borderId="0" xfId="0" applyFont="1" applyFill="1" applyAlignment="1">
      <alignment vertical="center" wrapText="1"/>
    </xf>
    <xf numFmtId="0" fontId="95" fillId="0" borderId="0" xfId="3" applyFont="1"/>
    <xf numFmtId="0" fontId="74" fillId="0" borderId="0" xfId="0" applyFont="1"/>
    <xf numFmtId="0" fontId="96" fillId="0" borderId="0" xfId="3" applyFont="1"/>
    <xf numFmtId="0" fontId="89" fillId="0" borderId="0" xfId="0" applyFont="1"/>
    <xf numFmtId="0" fontId="64" fillId="0" borderId="0" xfId="0" applyFont="1"/>
    <xf numFmtId="0" fontId="97" fillId="0" borderId="0" xfId="3" applyFont="1"/>
    <xf numFmtId="0" fontId="75" fillId="0" borderId="0" xfId="0" applyFont="1"/>
    <xf numFmtId="0" fontId="66" fillId="0" borderId="0" xfId="0" applyFont="1" applyAlignment="1">
      <alignment vertical="center"/>
    </xf>
    <xf numFmtId="0" fontId="88" fillId="0" borderId="0" xfId="0" applyFont="1" applyAlignment="1">
      <alignment horizontal="left" vertical="center"/>
    </xf>
    <xf numFmtId="0" fontId="73" fillId="0" borderId="0" xfId="0" applyFont="1" applyAlignment="1">
      <alignment horizontal="left" vertical="center"/>
    </xf>
    <xf numFmtId="0" fontId="77" fillId="0" borderId="0" xfId="0" applyFont="1" applyAlignment="1">
      <alignment horizontal="left" vertical="center"/>
    </xf>
    <xf numFmtId="0" fontId="85" fillId="0" borderId="0" xfId="0" applyFont="1" applyAlignment="1">
      <alignment horizontal="left" vertical="center"/>
    </xf>
    <xf numFmtId="0" fontId="72" fillId="0" borderId="0" xfId="0" applyFont="1" applyAlignment="1">
      <alignment horizontal="left" vertical="center"/>
    </xf>
    <xf numFmtId="0" fontId="79" fillId="0" borderId="0" xfId="0" applyFont="1" applyAlignment="1">
      <alignment horizontal="left" vertical="center"/>
    </xf>
    <xf numFmtId="0" fontId="86" fillId="0" borderId="0" xfId="0" applyFont="1" applyAlignment="1">
      <alignment horizontal="left" vertical="center"/>
    </xf>
    <xf numFmtId="0" fontId="87" fillId="0" borderId="0" xfId="0" applyFont="1" applyAlignment="1">
      <alignment horizontal="left" vertical="center"/>
    </xf>
    <xf numFmtId="0" fontId="73" fillId="0" borderId="0" xfId="0" applyFont="1" applyAlignment="1">
      <alignment horizontal="center" vertical="center"/>
    </xf>
    <xf numFmtId="0" fontId="77" fillId="0" borderId="0" xfId="0" applyFont="1" applyAlignment="1">
      <alignment horizontal="center" vertical="center"/>
    </xf>
    <xf numFmtId="0" fontId="85" fillId="0" borderId="0" xfId="0" applyFont="1" applyAlignment="1">
      <alignment horizontal="center" vertical="center"/>
    </xf>
    <xf numFmtId="0" fontId="72" fillId="0" borderId="0" xfId="0" applyFont="1" applyAlignment="1">
      <alignment horizontal="center" vertical="center"/>
    </xf>
    <xf numFmtId="0" fontId="79" fillId="0" borderId="0" xfId="0" applyFont="1" applyAlignment="1">
      <alignment horizontal="center" vertical="center"/>
    </xf>
    <xf numFmtId="0" fontId="86" fillId="0" borderId="0" xfId="0" applyFont="1" applyAlignment="1">
      <alignment horizontal="center" vertical="center"/>
    </xf>
    <xf numFmtId="0" fontId="87" fillId="0" borderId="0" xfId="0" applyFont="1" applyAlignment="1">
      <alignment horizontal="center" vertical="center"/>
    </xf>
    <xf numFmtId="0" fontId="61" fillId="8" borderId="0" xfId="0" applyFont="1" applyFill="1" applyAlignment="1">
      <alignment horizontal="left" vertical="center"/>
    </xf>
    <xf numFmtId="0" fontId="60" fillId="8" borderId="23" xfId="0" applyFont="1" applyFill="1" applyBorder="1" applyAlignment="1">
      <alignment horizontal="left" vertical="center"/>
    </xf>
    <xf numFmtId="0" fontId="60" fillId="8" borderId="24" xfId="0" applyFont="1" applyFill="1" applyBorder="1" applyAlignment="1">
      <alignment horizontal="left" vertical="center"/>
    </xf>
    <xf numFmtId="0" fontId="60" fillId="8" borderId="22" xfId="0" applyFont="1" applyFill="1" applyBorder="1" applyAlignment="1">
      <alignment horizontal="left" vertical="center"/>
    </xf>
    <xf numFmtId="2" fontId="60" fillId="8" borderId="22" xfId="0" applyNumberFormat="1" applyFont="1" applyFill="1" applyBorder="1" applyAlignment="1">
      <alignment horizontal="left" vertical="center"/>
    </xf>
    <xf numFmtId="2" fontId="60" fillId="8" borderId="25" xfId="0" applyNumberFormat="1" applyFont="1" applyFill="1" applyBorder="1" applyAlignment="1">
      <alignment horizontal="left" vertical="center"/>
    </xf>
    <xf numFmtId="0" fontId="60" fillId="8" borderId="22" xfId="0" applyFont="1" applyFill="1" applyBorder="1" applyAlignment="1">
      <alignment horizontal="left" vertical="center" wrapText="1"/>
    </xf>
    <xf numFmtId="0" fontId="60" fillId="8" borderId="26" xfId="0" applyFont="1" applyFill="1" applyBorder="1" applyAlignment="1">
      <alignment horizontal="left" vertical="center"/>
    </xf>
    <xf numFmtId="2" fontId="60" fillId="8" borderId="26" xfId="0" applyNumberFormat="1" applyFont="1" applyFill="1" applyBorder="1" applyAlignment="1">
      <alignment horizontal="left" vertical="center"/>
    </xf>
    <xf numFmtId="0" fontId="60" fillId="8" borderId="26" xfId="0" applyFont="1" applyFill="1" applyBorder="1" applyAlignment="1">
      <alignment horizontal="left" vertical="center" wrapText="1"/>
    </xf>
    <xf numFmtId="0" fontId="60" fillId="9" borderId="27" xfId="0" applyFont="1" applyFill="1" applyBorder="1" applyAlignment="1">
      <alignment horizontal="left" vertical="center" wrapText="1"/>
    </xf>
    <xf numFmtId="0" fontId="60" fillId="8" borderId="27" xfId="0" applyFont="1" applyFill="1" applyBorder="1" applyAlignment="1">
      <alignment horizontal="left" vertical="center"/>
    </xf>
    <xf numFmtId="2" fontId="60" fillId="8" borderId="27" xfId="0" applyNumberFormat="1" applyFont="1" applyFill="1" applyBorder="1" applyAlignment="1">
      <alignment horizontal="left" vertical="center"/>
    </xf>
    <xf numFmtId="0" fontId="60" fillId="8" borderId="27" xfId="0" applyFont="1" applyFill="1" applyBorder="1" applyAlignment="1">
      <alignment horizontal="left" vertical="center" wrapText="1"/>
    </xf>
    <xf numFmtId="2" fontId="62" fillId="0" borderId="0" xfId="0" applyNumberFormat="1" applyFont="1" applyAlignment="1">
      <alignment horizontal="left" vertical="center"/>
    </xf>
    <xf numFmtId="2" fontId="62" fillId="3" borderId="0" xfId="0" applyNumberFormat="1" applyFont="1" applyFill="1" applyAlignment="1">
      <alignment horizontal="left" vertical="center" wrapText="1"/>
    </xf>
    <xf numFmtId="2" fontId="62" fillId="0" borderId="0" xfId="0" applyNumberFormat="1" applyFont="1" applyAlignment="1">
      <alignment horizontal="left" vertical="center" wrapText="1"/>
    </xf>
    <xf numFmtId="2" fontId="61" fillId="0" borderId="0" xfId="0" applyNumberFormat="1" applyFont="1" applyAlignment="1">
      <alignment horizontal="left" vertical="center"/>
    </xf>
    <xf numFmtId="2" fontId="76" fillId="0" borderId="0" xfId="0" applyNumberFormat="1" applyFont="1" applyAlignment="1">
      <alignment horizontal="left" vertical="center"/>
    </xf>
    <xf numFmtId="2" fontId="74" fillId="0" borderId="0" xfId="0" applyNumberFormat="1" applyFont="1" applyAlignment="1">
      <alignment horizontal="left" vertical="center"/>
    </xf>
    <xf numFmtId="0" fontId="61" fillId="0" borderId="28" xfId="0" applyFont="1" applyBorder="1" applyAlignment="1">
      <alignment horizontal="left" vertical="center"/>
    </xf>
    <xf numFmtId="0" fontId="80" fillId="0" borderId="0" xfId="0" applyFont="1" applyAlignment="1">
      <alignment horizontal="left" vertical="center"/>
    </xf>
    <xf numFmtId="1" fontId="65" fillId="0" borderId="0" xfId="0" applyNumberFormat="1" applyFont="1" applyAlignment="1">
      <alignment horizontal="right"/>
    </xf>
    <xf numFmtId="1" fontId="69" fillId="0" borderId="0" xfId="0" applyNumberFormat="1" applyFont="1" applyAlignment="1">
      <alignment horizontal="right"/>
    </xf>
    <xf numFmtId="0" fontId="98" fillId="0" borderId="0" xfId="0" applyFont="1" applyAlignment="1">
      <alignment horizontal="left" vertical="center"/>
    </xf>
    <xf numFmtId="0" fontId="69" fillId="0" borderId="0" xfId="0" applyFont="1" applyAlignment="1">
      <alignment horizontal="left" vertical="center"/>
    </xf>
    <xf numFmtId="2" fontId="61" fillId="0" borderId="0" xfId="0" applyNumberFormat="1" applyFont="1" applyAlignment="1">
      <alignment horizontal="left" vertical="center" wrapText="1"/>
    </xf>
    <xf numFmtId="0" fontId="71" fillId="0" borderId="0" xfId="0" applyFont="1" applyAlignment="1">
      <alignment horizontal="left" vertical="center"/>
    </xf>
    <xf numFmtId="0" fontId="62" fillId="10" borderId="0" xfId="0" applyFont="1" applyFill="1" applyAlignment="1">
      <alignment horizontal="left" vertical="center" wrapText="1"/>
    </xf>
    <xf numFmtId="2" fontId="73" fillId="0" borderId="0" xfId="0" applyNumberFormat="1" applyFont="1" applyAlignment="1">
      <alignment horizontal="left" vertical="center"/>
    </xf>
    <xf numFmtId="0" fontId="69" fillId="0" borderId="0" xfId="0" applyFont="1" applyAlignment="1">
      <alignment horizontal="left" vertical="center" wrapText="1"/>
    </xf>
    <xf numFmtId="0" fontId="63" fillId="0" borderId="0" xfId="0" applyFont="1" applyAlignment="1">
      <alignment horizontal="left" vertical="center" wrapText="1"/>
    </xf>
    <xf numFmtId="2" fontId="63" fillId="0" borderId="0" xfId="0" applyNumberFormat="1" applyFont="1" applyAlignment="1">
      <alignment horizontal="left" vertical="center"/>
    </xf>
    <xf numFmtId="0" fontId="100" fillId="0" borderId="0" xfId="0" applyFont="1" applyAlignment="1">
      <alignment horizontal="left" vertical="center"/>
    </xf>
    <xf numFmtId="0" fontId="89" fillId="0" borderId="0" xfId="0" applyFont="1" applyAlignment="1">
      <alignment horizontal="center" vertical="center"/>
    </xf>
    <xf numFmtId="0" fontId="89" fillId="0" borderId="0" xfId="0" applyFont="1" applyAlignment="1">
      <alignment vertical="center" wrapText="1"/>
    </xf>
    <xf numFmtId="0" fontId="71" fillId="0" borderId="0" xfId="0" applyFont="1" applyAlignment="1">
      <alignment horizontal="center" vertical="center"/>
    </xf>
    <xf numFmtId="0" fontId="63" fillId="0" borderId="0" xfId="0" applyFont="1" applyAlignment="1">
      <alignment horizontal="left" wrapText="1"/>
    </xf>
    <xf numFmtId="0" fontId="63" fillId="0" borderId="0" xfId="0" applyFont="1"/>
    <xf numFmtId="0" fontId="101" fillId="0" borderId="0" xfId="3" applyFont="1"/>
    <xf numFmtId="0" fontId="71" fillId="0" borderId="0" xfId="0" applyFont="1"/>
    <xf numFmtId="0" fontId="99" fillId="0" borderId="0" xfId="0" applyFont="1" applyAlignment="1">
      <alignment horizontal="left" vertical="center"/>
    </xf>
    <xf numFmtId="0" fontId="3" fillId="0" borderId="0" xfId="3" applyAlignment="1">
      <alignment horizontal="left"/>
    </xf>
    <xf numFmtId="0" fontId="100" fillId="0" borderId="0" xfId="0" applyFont="1" applyAlignment="1">
      <alignment horizontal="center" vertical="center"/>
    </xf>
    <xf numFmtId="2" fontId="74" fillId="0" borderId="0" xfId="0" applyNumberFormat="1" applyFont="1" applyAlignment="1">
      <alignment horizontal="left" vertical="center" wrapText="1"/>
    </xf>
    <xf numFmtId="0" fontId="74" fillId="0" borderId="1" xfId="0" applyFont="1" applyBorder="1" applyAlignment="1">
      <alignment horizontal="left" vertical="center"/>
    </xf>
    <xf numFmtId="2" fontId="74" fillId="0" borderId="1" xfId="0" applyNumberFormat="1" applyFont="1" applyBorder="1" applyAlignment="1">
      <alignment horizontal="left" vertical="center"/>
    </xf>
    <xf numFmtId="0" fontId="102" fillId="0" borderId="0" xfId="0" applyFont="1" applyAlignment="1">
      <alignment horizontal="left" vertical="center"/>
    </xf>
    <xf numFmtId="0" fontId="3" fillId="5" borderId="0" xfId="3" applyFill="1" applyAlignment="1">
      <alignment horizontal="left"/>
    </xf>
    <xf numFmtId="0" fontId="100" fillId="0" borderId="0" xfId="0" applyFont="1"/>
    <xf numFmtId="0" fontId="100" fillId="0" borderId="0" xfId="0" applyFont="1" applyAlignment="1">
      <alignment horizontal="left"/>
    </xf>
    <xf numFmtId="0" fontId="46" fillId="0" borderId="0" xfId="0" applyFont="1"/>
    <xf numFmtId="0" fontId="3" fillId="0" borderId="0" xfId="3"/>
    <xf numFmtId="0" fontId="67" fillId="0" borderId="0" xfId="0" applyFont="1" applyAlignment="1">
      <alignment horizontal="left" vertical="center" wrapText="1"/>
    </xf>
    <xf numFmtId="2" fontId="62" fillId="0" borderId="0" xfId="0" applyNumberFormat="1" applyFont="1" applyAlignment="1">
      <alignment horizontal="center" vertical="center"/>
    </xf>
    <xf numFmtId="2" fontId="62" fillId="3" borderId="0" xfId="0" applyNumberFormat="1" applyFont="1" applyFill="1" applyAlignment="1">
      <alignment horizontal="center" vertical="center"/>
    </xf>
    <xf numFmtId="2" fontId="65" fillId="0" borderId="0" xfId="0" applyNumberFormat="1" applyFont="1" applyAlignment="1">
      <alignment horizontal="center" vertical="center"/>
    </xf>
    <xf numFmtId="2" fontId="74" fillId="0" borderId="0" xfId="0" applyNumberFormat="1" applyFont="1" applyAlignment="1">
      <alignment horizontal="center" vertical="center"/>
    </xf>
    <xf numFmtId="2" fontId="63" fillId="0" borderId="0" xfId="0" applyNumberFormat="1" applyFont="1" applyAlignment="1">
      <alignment horizontal="center" vertical="center"/>
    </xf>
    <xf numFmtId="2" fontId="69" fillId="0" borderId="0" xfId="0" applyNumberFormat="1" applyFont="1" applyAlignment="1">
      <alignment horizontal="center" vertical="center"/>
    </xf>
    <xf numFmtId="2" fontId="74" fillId="0" borderId="1" xfId="0" applyNumberFormat="1" applyFont="1" applyBorder="1" applyAlignment="1">
      <alignment horizontal="center" vertical="center"/>
    </xf>
    <xf numFmtId="2" fontId="75" fillId="0" borderId="0" xfId="0" applyNumberFormat="1" applyFont="1" applyAlignment="1">
      <alignment horizontal="center" vertical="center"/>
    </xf>
    <xf numFmtId="2" fontId="76" fillId="0" borderId="0" xfId="0" applyNumberFormat="1" applyFont="1" applyAlignment="1">
      <alignment horizontal="center" vertical="center"/>
    </xf>
    <xf numFmtId="2" fontId="78" fillId="0" borderId="0" xfId="0" applyNumberFormat="1" applyFont="1" applyAlignment="1">
      <alignment horizontal="center" vertical="center"/>
    </xf>
    <xf numFmtId="1" fontId="60" fillId="9" borderId="27" xfId="0" applyNumberFormat="1" applyFont="1" applyFill="1" applyBorder="1" applyAlignment="1">
      <alignment horizontal="left" vertical="center" textRotation="90" wrapText="1"/>
    </xf>
    <xf numFmtId="1" fontId="62" fillId="0" borderId="0" xfId="0" applyNumberFormat="1" applyFont="1" applyAlignment="1">
      <alignment horizontal="left" vertical="center"/>
    </xf>
    <xf numFmtId="1" fontId="65" fillId="0" borderId="0" xfId="0" applyNumberFormat="1" applyFont="1" applyAlignment="1">
      <alignment horizontal="left" vertical="center"/>
    </xf>
    <xf numFmtId="1" fontId="74" fillId="0" borderId="0" xfId="0" applyNumberFormat="1" applyFont="1" applyAlignment="1">
      <alignment horizontal="left" vertical="center"/>
    </xf>
    <xf numFmtId="1" fontId="63" fillId="0" borderId="0" xfId="0" applyNumberFormat="1" applyFont="1" applyAlignment="1">
      <alignment horizontal="left" vertical="center"/>
    </xf>
    <xf numFmtId="1" fontId="69" fillId="0" borderId="0" xfId="0" applyNumberFormat="1" applyFont="1" applyAlignment="1">
      <alignment horizontal="left" vertical="center"/>
    </xf>
    <xf numFmtId="1" fontId="74" fillId="0" borderId="1" xfId="0" applyNumberFormat="1" applyFont="1" applyBorder="1" applyAlignment="1">
      <alignment horizontal="left" vertical="center"/>
    </xf>
    <xf numFmtId="1" fontId="75" fillId="0" borderId="0" xfId="0" applyNumberFormat="1" applyFont="1" applyAlignment="1">
      <alignment horizontal="left" vertical="center"/>
    </xf>
    <xf numFmtId="1" fontId="76" fillId="0" borderId="0" xfId="0" applyNumberFormat="1" applyFont="1" applyAlignment="1">
      <alignment horizontal="left" vertical="center"/>
    </xf>
    <xf numFmtId="1" fontId="78" fillId="0" borderId="0" xfId="0" applyNumberFormat="1" applyFont="1" applyAlignment="1">
      <alignment horizontal="left" vertical="center"/>
    </xf>
    <xf numFmtId="1" fontId="61" fillId="0" borderId="0" xfId="0" applyNumberFormat="1" applyFont="1" applyAlignment="1">
      <alignment horizontal="left" vertical="center"/>
    </xf>
    <xf numFmtId="1" fontId="61" fillId="0" borderId="28" xfId="0" applyNumberFormat="1" applyFont="1" applyBorder="1" applyAlignment="1">
      <alignment horizontal="left" vertical="center"/>
    </xf>
    <xf numFmtId="1" fontId="80" fillId="0" borderId="0" xfId="0" applyNumberFormat="1" applyFont="1" applyAlignment="1">
      <alignment horizontal="left" vertical="center"/>
    </xf>
    <xf numFmtId="1" fontId="73" fillId="0" borderId="0" xfId="0" applyNumberFormat="1" applyFont="1" applyAlignment="1">
      <alignment horizontal="left" vertical="center"/>
    </xf>
    <xf numFmtId="0" fontId="100" fillId="0" borderId="0" xfId="0" applyFont="1" applyAlignment="1">
      <alignment horizontal="left" vertical="center" wrapText="1"/>
    </xf>
    <xf numFmtId="0" fontId="61" fillId="0" borderId="1" xfId="0" applyFont="1" applyBorder="1" applyAlignment="1">
      <alignment horizontal="left" vertical="center"/>
    </xf>
    <xf numFmtId="1" fontId="61" fillId="0" borderId="1" xfId="0" applyNumberFormat="1" applyFont="1" applyBorder="1" applyAlignment="1">
      <alignment horizontal="left" vertical="center"/>
    </xf>
    <xf numFmtId="0" fontId="98" fillId="0" borderId="1" xfId="0" applyFont="1" applyBorder="1" applyAlignment="1">
      <alignment horizontal="left" vertical="center"/>
    </xf>
    <xf numFmtId="0" fontId="75" fillId="0" borderId="1" xfId="0" applyFont="1" applyBorder="1" applyAlignment="1">
      <alignment horizontal="left" vertical="center"/>
    </xf>
    <xf numFmtId="0" fontId="100" fillId="0" borderId="1" xfId="0" applyFont="1" applyBorder="1" applyAlignment="1">
      <alignment horizontal="left" vertical="center"/>
    </xf>
    <xf numFmtId="1" fontId="75" fillId="0" borderId="1" xfId="0" applyNumberFormat="1" applyFont="1" applyBorder="1" applyAlignment="1">
      <alignment horizontal="left" vertical="center"/>
    </xf>
    <xf numFmtId="0" fontId="75" fillId="0" borderId="1" xfId="0" applyFont="1" applyBorder="1" applyAlignment="1">
      <alignment horizontal="left" vertical="center" wrapText="1"/>
    </xf>
    <xf numFmtId="2" fontId="61" fillId="0" borderId="1" xfId="0" applyNumberFormat="1" applyFont="1" applyBorder="1" applyAlignment="1">
      <alignment horizontal="left" vertical="center"/>
    </xf>
    <xf numFmtId="2" fontId="75" fillId="0" borderId="1" xfId="0" applyNumberFormat="1" applyFont="1" applyBorder="1" applyAlignment="1">
      <alignment horizontal="center" vertical="center"/>
    </xf>
    <xf numFmtId="0" fontId="61" fillId="3" borderId="30" xfId="0" applyFont="1" applyFill="1" applyBorder="1" applyAlignment="1">
      <alignment horizontal="left" vertical="center"/>
    </xf>
    <xf numFmtId="0" fontId="103" fillId="3" borderId="30" xfId="0" applyFont="1" applyFill="1" applyBorder="1" applyAlignment="1">
      <alignment horizontal="left" vertical="center"/>
    </xf>
    <xf numFmtId="1" fontId="61" fillId="3" borderId="30" xfId="0" applyNumberFormat="1" applyFont="1" applyFill="1" applyBorder="1" applyAlignment="1">
      <alignment horizontal="left" vertical="center"/>
    </xf>
    <xf numFmtId="2" fontId="61" fillId="3" borderId="30" xfId="0" applyNumberFormat="1" applyFont="1" applyFill="1" applyBorder="1" applyAlignment="1">
      <alignment horizontal="left" vertical="center"/>
    </xf>
    <xf numFmtId="2" fontId="61" fillId="3" borderId="30" xfId="0" applyNumberFormat="1" applyFont="1" applyFill="1" applyBorder="1" applyAlignment="1">
      <alignment horizontal="left" vertical="center" wrapText="1"/>
    </xf>
    <xf numFmtId="0" fontId="105" fillId="0" borderId="0" xfId="0" applyFont="1" applyAlignment="1">
      <alignment horizontal="left" vertical="center"/>
    </xf>
    <xf numFmtId="1" fontId="105" fillId="0" borderId="0" xfId="0" applyNumberFormat="1" applyFont="1" applyAlignment="1">
      <alignment horizontal="left" vertical="center"/>
    </xf>
    <xf numFmtId="2" fontId="105" fillId="0" borderId="0" xfId="0" applyNumberFormat="1" applyFont="1" applyAlignment="1">
      <alignment horizontal="left" vertical="center"/>
    </xf>
    <xf numFmtId="0" fontId="105" fillId="0" borderId="0" xfId="0" applyFont="1" applyAlignment="1">
      <alignment horizontal="left" vertical="center" wrapText="1"/>
    </xf>
    <xf numFmtId="2" fontId="105" fillId="0" borderId="0" xfId="0" applyNumberFormat="1" applyFont="1" applyAlignment="1">
      <alignment horizontal="center" vertical="center"/>
    </xf>
    <xf numFmtId="0" fontId="106" fillId="0" borderId="0" xfId="4" applyFont="1" applyBorder="1" applyAlignment="1">
      <alignment horizontal="left"/>
    </xf>
    <xf numFmtId="0" fontId="106" fillId="0" borderId="0" xfId="4" applyFont="1" applyBorder="1" applyAlignment="1">
      <alignment horizontal="center"/>
    </xf>
    <xf numFmtId="2" fontId="19" fillId="0" borderId="0" xfId="5" applyFont="1" applyBorder="1">
      <alignment horizontal="left"/>
    </xf>
    <xf numFmtId="0" fontId="106" fillId="0" borderId="0" xfId="4" applyFont="1" applyBorder="1" applyAlignment="1">
      <alignment horizontal="center" vertical="center"/>
    </xf>
    <xf numFmtId="0" fontId="106" fillId="0" borderId="0" xfId="4" applyNumberFormat="1" applyFont="1" applyBorder="1" applyAlignment="1">
      <alignment horizontal="center" vertical="center"/>
    </xf>
    <xf numFmtId="164" fontId="106" fillId="0" borderId="0" xfId="4" applyNumberFormat="1" applyFont="1" applyBorder="1" applyAlignment="1">
      <alignment horizontal="center" vertical="center"/>
    </xf>
    <xf numFmtId="0" fontId="106" fillId="0" borderId="0" xfId="6" applyFont="1" applyAlignment="1">
      <alignment horizontal="center"/>
    </xf>
    <xf numFmtId="0" fontId="110" fillId="0" borderId="0" xfId="7" applyNumberFormat="1" applyFont="1" applyFill="1" applyAlignment="1">
      <alignment horizontal="center"/>
    </xf>
    <xf numFmtId="0" fontId="105" fillId="10" borderId="0" xfId="0" applyFont="1" applyFill="1" applyAlignment="1">
      <alignment horizontal="left" vertical="center"/>
    </xf>
    <xf numFmtId="0" fontId="111" fillId="0" borderId="0" xfId="0" applyFont="1" applyAlignment="1">
      <alignment horizontal="left" vertical="center"/>
    </xf>
    <xf numFmtId="0" fontId="111" fillId="10" borderId="0" xfId="0" applyFont="1" applyFill="1" applyAlignment="1">
      <alignment horizontal="left" vertical="center"/>
    </xf>
    <xf numFmtId="1" fontId="111" fillId="0" borderId="0" xfId="0" applyNumberFormat="1" applyFont="1" applyAlignment="1">
      <alignment horizontal="left" vertical="center"/>
    </xf>
    <xf numFmtId="2" fontId="105" fillId="0" borderId="0" xfId="0" applyNumberFormat="1" applyFont="1" applyAlignment="1">
      <alignment horizontal="left" vertical="center" wrapText="1"/>
    </xf>
    <xf numFmtId="0" fontId="106" fillId="0" borderId="0" xfId="4" applyFont="1" applyAlignment="1">
      <alignment horizontal="left"/>
    </xf>
    <xf numFmtId="0" fontId="112" fillId="0" borderId="0" xfId="4" applyFont="1" applyAlignment="1">
      <alignment horizontal="left" vertical="center"/>
    </xf>
    <xf numFmtId="0" fontId="112" fillId="0" borderId="0" xfId="0" applyFont="1" applyAlignment="1">
      <alignment horizontal="left" vertical="center"/>
    </xf>
    <xf numFmtId="0" fontId="112" fillId="0" borderId="0" xfId="4" applyFont="1" applyBorder="1" applyAlignment="1">
      <alignment horizontal="left" vertical="center"/>
    </xf>
    <xf numFmtId="2" fontId="61" fillId="0" borderId="0" xfId="0" applyNumberFormat="1" applyFont="1" applyAlignment="1">
      <alignment horizontal="center" vertical="center"/>
    </xf>
    <xf numFmtId="0" fontId="105" fillId="0" borderId="0" xfId="0" applyFont="1" applyAlignment="1">
      <alignment vertical="center"/>
    </xf>
    <xf numFmtId="0" fontId="111" fillId="0" borderId="0" xfId="0" applyFont="1" applyAlignment="1">
      <alignment horizontal="center" vertical="center"/>
    </xf>
    <xf numFmtId="0" fontId="111" fillId="0" borderId="0" xfId="0" applyFont="1" applyAlignment="1">
      <alignment vertical="center"/>
    </xf>
    <xf numFmtId="0" fontId="70" fillId="0" borderId="0" xfId="0" applyFont="1" applyAlignment="1">
      <alignment horizontal="left" vertical="center"/>
    </xf>
    <xf numFmtId="0" fontId="14" fillId="0" borderId="0" xfId="8"/>
    <xf numFmtId="0" fontId="14" fillId="0" borderId="0" xfId="8" applyAlignment="1">
      <alignment horizontal="center"/>
    </xf>
    <xf numFmtId="0" fontId="113" fillId="0" borderId="0" xfId="8" applyFont="1" applyAlignment="1">
      <alignment horizontal="left"/>
    </xf>
    <xf numFmtId="0" fontId="106" fillId="0" borderId="0" xfId="8" applyFont="1"/>
    <xf numFmtId="9" fontId="106" fillId="0" borderId="0" xfId="9" applyFont="1" applyFill="1" applyAlignment="1">
      <alignment horizontal="center"/>
    </xf>
    <xf numFmtId="0" fontId="106" fillId="0" borderId="0" xfId="4" applyNumberFormat="1" applyFont="1" applyAlignment="1">
      <alignment horizontal="center" vertical="center"/>
    </xf>
    <xf numFmtId="0" fontId="106" fillId="0" borderId="0" xfId="4" applyFont="1" applyAlignment="1">
      <alignment horizontal="center" vertical="center"/>
    </xf>
    <xf numFmtId="0" fontId="106" fillId="0" borderId="0" xfId="4" applyFont="1" applyAlignment="1">
      <alignment horizontal="center"/>
    </xf>
    <xf numFmtId="0" fontId="106" fillId="0" borderId="0" xfId="4" applyNumberFormat="1" applyFont="1" applyAlignment="1">
      <alignment horizontal="center"/>
    </xf>
    <xf numFmtId="0" fontId="106" fillId="0" borderId="0" xfId="6" applyFont="1" applyBorder="1" applyAlignment="1">
      <alignment horizontal="center" vertical="center"/>
    </xf>
    <xf numFmtId="0" fontId="106" fillId="0" borderId="0" xfId="4" applyNumberFormat="1" applyFont="1" applyBorder="1" applyAlignment="1">
      <alignment horizontal="center"/>
    </xf>
    <xf numFmtId="9" fontId="106" fillId="0" borderId="0" xfId="9" applyFont="1" applyFill="1" applyBorder="1" applyAlignment="1">
      <alignment horizontal="center"/>
    </xf>
    <xf numFmtId="0" fontId="106" fillId="0" borderId="0" xfId="6" applyFont="1" applyBorder="1" applyAlignment="1">
      <alignment horizontal="center"/>
    </xf>
    <xf numFmtId="0" fontId="114" fillId="0" borderId="0" xfId="7" applyNumberFormat="1" applyFont="1" applyFill="1" applyAlignment="1">
      <alignment horizontal="center"/>
    </xf>
    <xf numFmtId="0" fontId="108" fillId="0" borderId="0" xfId="8" applyFont="1"/>
    <xf numFmtId="9" fontId="108" fillId="0" borderId="0" xfId="9" applyFont="1" applyFill="1" applyAlignment="1">
      <alignment horizontal="center"/>
    </xf>
    <xf numFmtId="0" fontId="108" fillId="0" borderId="0" xfId="6" applyAlignment="1">
      <alignment horizontal="center"/>
    </xf>
    <xf numFmtId="0" fontId="108" fillId="0" borderId="0" xfId="4" applyNumberFormat="1" applyFont="1" applyAlignment="1">
      <alignment horizontal="center" vertical="center"/>
    </xf>
    <xf numFmtId="0" fontId="108" fillId="0" borderId="0" xfId="4" applyFont="1" applyAlignment="1">
      <alignment horizontal="center" vertical="center"/>
    </xf>
    <xf numFmtId="0" fontId="108" fillId="0" borderId="0" xfId="4" applyFont="1" applyAlignment="1">
      <alignment horizontal="center"/>
    </xf>
    <xf numFmtId="0" fontId="108" fillId="0" borderId="0" xfId="4" applyNumberFormat="1" applyFont="1" applyAlignment="1">
      <alignment horizontal="center"/>
    </xf>
    <xf numFmtId="2" fontId="115" fillId="0" borderId="0" xfId="5" applyFont="1" applyBorder="1">
      <alignment horizontal="left"/>
    </xf>
    <xf numFmtId="0" fontId="108" fillId="0" borderId="0" xfId="4" applyFont="1" applyAlignment="1">
      <alignment horizontal="left"/>
    </xf>
    <xf numFmtId="9" fontId="106" fillId="0" borderId="0" xfId="4" applyNumberFormat="1" applyFont="1" applyAlignment="1">
      <alignment horizontal="center"/>
    </xf>
    <xf numFmtId="1" fontId="106" fillId="0" borderId="0" xfId="4" applyNumberFormat="1" applyFont="1" applyAlignment="1">
      <alignment horizontal="center" vertical="center"/>
    </xf>
    <xf numFmtId="0" fontId="27" fillId="0" borderId="0" xfId="8" applyFont="1"/>
    <xf numFmtId="1" fontId="106" fillId="0" borderId="0" xfId="4" applyNumberFormat="1" applyFont="1" applyBorder="1" applyAlignment="1">
      <alignment horizontal="center" vertical="center"/>
    </xf>
    <xf numFmtId="0" fontId="106" fillId="0" borderId="0" xfId="8" applyFont="1" applyAlignment="1">
      <alignment horizontal="center" vertical="center"/>
    </xf>
    <xf numFmtId="1" fontId="106" fillId="0" borderId="0" xfId="8" applyNumberFormat="1" applyFont="1" applyAlignment="1">
      <alignment horizontal="center" vertical="center"/>
    </xf>
    <xf numFmtId="0" fontId="106" fillId="0" borderId="0" xfId="8" applyFont="1" applyAlignment="1">
      <alignment horizontal="center"/>
    </xf>
    <xf numFmtId="2" fontId="19" fillId="0" borderId="0" xfId="8" applyNumberFormat="1" applyFont="1" applyAlignment="1">
      <alignment horizontal="left"/>
    </xf>
    <xf numFmtId="0" fontId="106" fillId="0" borderId="0" xfId="8" applyFont="1" applyAlignment="1">
      <alignment horizontal="left"/>
    </xf>
    <xf numFmtId="9" fontId="108" fillId="0" borderId="0" xfId="9" applyFont="1" applyFill="1" applyBorder="1" applyAlignment="1">
      <alignment horizontal="center"/>
    </xf>
    <xf numFmtId="0" fontId="108" fillId="0" borderId="0" xfId="6" applyBorder="1" applyAlignment="1">
      <alignment horizontal="center" vertical="center"/>
    </xf>
    <xf numFmtId="0" fontId="108" fillId="0" borderId="0" xfId="4" applyNumberFormat="1" applyFont="1" applyBorder="1" applyAlignment="1">
      <alignment horizontal="center" vertical="center"/>
    </xf>
    <xf numFmtId="2" fontId="108" fillId="0" borderId="0" xfId="4" applyNumberFormat="1" applyFont="1" applyBorder="1" applyAlignment="1">
      <alignment horizontal="center" vertical="center"/>
    </xf>
    <xf numFmtId="0" fontId="108" fillId="0" borderId="0" xfId="4" applyFont="1" applyBorder="1" applyAlignment="1">
      <alignment horizontal="center" vertical="center"/>
    </xf>
    <xf numFmtId="0" fontId="108" fillId="0" borderId="0" xfId="4" applyFont="1" applyBorder="1" applyAlignment="1">
      <alignment horizontal="center"/>
    </xf>
    <xf numFmtId="0" fontId="108" fillId="0" borderId="0" xfId="8" applyFont="1" applyAlignment="1">
      <alignment horizontal="center"/>
    </xf>
    <xf numFmtId="17" fontId="106" fillId="0" borderId="0" xfId="4" applyNumberFormat="1" applyFont="1" applyBorder="1" applyAlignment="1">
      <alignment horizontal="center"/>
    </xf>
    <xf numFmtId="2" fontId="106" fillId="0" borderId="0" xfId="8" applyNumberFormat="1" applyFont="1" applyAlignment="1">
      <alignment horizontal="center" vertical="center"/>
    </xf>
    <xf numFmtId="0" fontId="106" fillId="0" borderId="0" xfId="4" applyFont="1" applyBorder="1" applyAlignment="1">
      <alignment horizontal="left" vertical="center"/>
    </xf>
    <xf numFmtId="0" fontId="19" fillId="0" borderId="0" xfId="8" applyFont="1" applyAlignment="1">
      <alignment horizontal="left"/>
    </xf>
    <xf numFmtId="0" fontId="108" fillId="0" borderId="0" xfId="4" applyNumberFormat="1" applyFont="1" applyBorder="1" applyAlignment="1">
      <alignment horizontal="center"/>
    </xf>
    <xf numFmtId="0" fontId="108" fillId="0" borderId="0" xfId="4" applyFont="1" applyBorder="1" applyAlignment="1">
      <alignment horizontal="left"/>
    </xf>
    <xf numFmtId="9" fontId="108" fillId="0" borderId="0" xfId="4" applyNumberFormat="1" applyFont="1" applyBorder="1" applyAlignment="1">
      <alignment horizontal="center"/>
    </xf>
    <xf numFmtId="9" fontId="106" fillId="0" borderId="0" xfId="4" applyNumberFormat="1" applyFont="1" applyBorder="1" applyAlignment="1">
      <alignment horizontal="center"/>
    </xf>
    <xf numFmtId="0" fontId="108" fillId="0" borderId="32" xfId="4" applyNumberFormat="1" applyFont="1" applyBorder="1" applyAlignment="1">
      <alignment horizontal="center"/>
    </xf>
    <xf numFmtId="0" fontId="108" fillId="0" borderId="0" xfId="8" applyFont="1" applyAlignment="1">
      <alignment horizontal="center" vertical="center"/>
    </xf>
    <xf numFmtId="1" fontId="108" fillId="0" borderId="0" xfId="8" applyNumberFormat="1" applyFont="1" applyAlignment="1">
      <alignment horizontal="center" vertical="center"/>
    </xf>
    <xf numFmtId="0" fontId="115" fillId="0" borderId="0" xfId="8" applyFont="1" applyAlignment="1">
      <alignment horizontal="left"/>
    </xf>
    <xf numFmtId="0" fontId="108" fillId="0" borderId="0" xfId="8" applyFont="1" applyAlignment="1">
      <alignment horizontal="left"/>
    </xf>
    <xf numFmtId="0" fontId="109" fillId="0" borderId="0" xfId="7" applyNumberFormat="1" applyFill="1" applyAlignment="1"/>
    <xf numFmtId="14" fontId="108" fillId="0" borderId="0" xfId="4" applyNumberFormat="1" applyFont="1" applyAlignment="1">
      <alignment horizontal="center"/>
    </xf>
    <xf numFmtId="0" fontId="106" fillId="0" borderId="0" xfId="4" applyNumberFormat="1" applyFont="1" applyAlignment="1"/>
    <xf numFmtId="9" fontId="106" fillId="0" borderId="32" xfId="4" applyNumberFormat="1" applyFont="1" applyBorder="1" applyAlignment="1">
      <alignment horizontal="center"/>
    </xf>
    <xf numFmtId="0" fontId="106" fillId="0" borderId="32" xfId="4" applyNumberFormat="1" applyFont="1" applyBorder="1" applyAlignment="1">
      <alignment horizontal="center"/>
    </xf>
    <xf numFmtId="2" fontId="19" fillId="0" borderId="32" xfId="5" applyFont="1" applyBorder="1">
      <alignment horizontal="left"/>
    </xf>
    <xf numFmtId="0" fontId="106" fillId="0" borderId="32" xfId="4" applyFont="1" applyBorder="1" applyAlignment="1">
      <alignment horizontal="center"/>
    </xf>
    <xf numFmtId="0" fontId="106" fillId="0" borderId="32" xfId="4" applyFont="1" applyBorder="1" applyAlignment="1">
      <alignment horizontal="left"/>
    </xf>
    <xf numFmtId="0" fontId="106" fillId="0" borderId="32" xfId="4" applyNumberFormat="1" applyFont="1" applyBorder="1" applyAlignment="1">
      <alignment horizontal="center" vertical="center"/>
    </xf>
    <xf numFmtId="0" fontId="106" fillId="0" borderId="32" xfId="4" applyFont="1" applyBorder="1" applyAlignment="1">
      <alignment horizontal="center" vertical="center"/>
    </xf>
    <xf numFmtId="165" fontId="106" fillId="0" borderId="0" xfId="4" applyNumberFormat="1" applyFont="1" applyAlignment="1">
      <alignment horizontal="center" vertical="center"/>
    </xf>
    <xf numFmtId="17" fontId="106" fillId="0" borderId="0" xfId="4" applyNumberFormat="1" applyFont="1" applyAlignment="1">
      <alignment horizontal="center"/>
    </xf>
    <xf numFmtId="2" fontId="106" fillId="0" borderId="0" xfId="4" applyNumberFormat="1" applyFont="1" applyBorder="1" applyAlignment="1">
      <alignment horizontal="center" vertical="center"/>
    </xf>
    <xf numFmtId="14" fontId="106" fillId="0" borderId="0" xfId="4" applyNumberFormat="1" applyFont="1" applyAlignment="1">
      <alignment horizontal="center"/>
    </xf>
    <xf numFmtId="166" fontId="106" fillId="0" borderId="0" xfId="4" applyNumberFormat="1" applyFont="1" applyBorder="1" applyAlignment="1">
      <alignment horizontal="center" vertical="center"/>
    </xf>
    <xf numFmtId="0" fontId="116" fillId="0" borderId="0" xfId="8" applyFont="1"/>
    <xf numFmtId="2" fontId="108" fillId="0" borderId="0" xfId="8" applyNumberFormat="1" applyFont="1" applyAlignment="1">
      <alignment horizontal="center" vertical="center"/>
    </xf>
    <xf numFmtId="164" fontId="108" fillId="0" borderId="0" xfId="4" applyNumberFormat="1" applyFont="1" applyBorder="1" applyAlignment="1">
      <alignment horizontal="center" vertical="center"/>
    </xf>
    <xf numFmtId="9" fontId="108" fillId="0" borderId="0" xfId="4" applyNumberFormat="1" applyFont="1" applyAlignment="1">
      <alignment horizontal="center"/>
    </xf>
    <xf numFmtId="2" fontId="115" fillId="0" borderId="0" xfId="8" applyNumberFormat="1" applyFont="1" applyAlignment="1">
      <alignment horizontal="left"/>
    </xf>
    <xf numFmtId="0" fontId="117" fillId="0" borderId="0" xfId="8" applyFont="1" applyAlignment="1">
      <alignment horizontal="center" vertical="center" wrapText="1"/>
    </xf>
    <xf numFmtId="0" fontId="108" fillId="0" borderId="0" xfId="8" applyFont="1" applyAlignment="1">
      <alignment horizontal="center" vertical="center" wrapText="1"/>
    </xf>
    <xf numFmtId="9" fontId="108" fillId="0" borderId="0" xfId="8" applyNumberFormat="1" applyFont="1" applyAlignment="1">
      <alignment horizontal="center" vertical="center" wrapText="1"/>
    </xf>
    <xf numFmtId="0" fontId="108" fillId="0" borderId="0" xfId="8" applyFont="1" applyAlignment="1">
      <alignment horizontal="center" vertical="center" textRotation="90" wrapText="1"/>
    </xf>
    <xf numFmtId="49" fontId="108" fillId="0" borderId="0" xfId="8" applyNumberFormat="1" applyFont="1" applyAlignment="1">
      <alignment horizontal="center" vertical="center" wrapText="1"/>
    </xf>
    <xf numFmtId="1" fontId="72" fillId="0" borderId="0" xfId="0" applyNumberFormat="1" applyFont="1" applyAlignment="1">
      <alignment horizontal="left" vertical="center"/>
    </xf>
    <xf numFmtId="0" fontId="72" fillId="0" borderId="0" xfId="0" applyFont="1" applyAlignment="1">
      <alignment horizontal="left" vertical="center" wrapText="1"/>
    </xf>
    <xf numFmtId="2" fontId="72" fillId="0" borderId="0" xfId="0" applyNumberFormat="1" applyFont="1" applyAlignment="1">
      <alignment horizontal="left" vertical="center"/>
    </xf>
    <xf numFmtId="2" fontId="72" fillId="0" borderId="0" xfId="0" applyNumberFormat="1" applyFont="1" applyAlignment="1">
      <alignment horizontal="center" vertical="center"/>
    </xf>
    <xf numFmtId="0" fontId="70" fillId="0" borderId="30" xfId="0" applyFont="1" applyBorder="1" applyAlignment="1">
      <alignment horizontal="left" vertical="center"/>
    </xf>
    <xf numFmtId="0" fontId="61" fillId="0" borderId="30" xfId="0" applyFont="1" applyBorder="1" applyAlignment="1">
      <alignment horizontal="left" vertical="center"/>
    </xf>
    <xf numFmtId="1" fontId="61" fillId="0" borderId="30" xfId="0" applyNumberFormat="1" applyFont="1" applyBorder="1" applyAlignment="1">
      <alignment horizontal="left" vertical="center"/>
    </xf>
    <xf numFmtId="2" fontId="61" fillId="0" borderId="30" xfId="0" applyNumberFormat="1" applyFont="1" applyBorder="1" applyAlignment="1">
      <alignment horizontal="left" vertical="center"/>
    </xf>
    <xf numFmtId="0" fontId="61" fillId="0" borderId="30" xfId="0" applyFont="1" applyBorder="1" applyAlignment="1">
      <alignment horizontal="left" vertical="center" wrapText="1"/>
    </xf>
    <xf numFmtId="0" fontId="88" fillId="0" borderId="0" xfId="0" applyFont="1" applyAlignment="1">
      <alignment horizontal="center" vertical="center"/>
    </xf>
    <xf numFmtId="0" fontId="105" fillId="0" borderId="0" xfId="0" applyFont="1" applyAlignment="1">
      <alignment vertical="center" wrapText="1"/>
    </xf>
    <xf numFmtId="1" fontId="87" fillId="0" borderId="0" xfId="0" applyNumberFormat="1" applyFont="1" applyAlignment="1">
      <alignment horizontal="left" vertical="center"/>
    </xf>
    <xf numFmtId="0" fontId="87" fillId="0" borderId="0" xfId="0" applyFont="1" applyAlignment="1">
      <alignment horizontal="left" vertical="center" wrapText="1"/>
    </xf>
    <xf numFmtId="2" fontId="87" fillId="0" borderId="0" xfId="0" applyNumberFormat="1" applyFont="1" applyAlignment="1">
      <alignment horizontal="center" vertical="center"/>
    </xf>
    <xf numFmtId="2" fontId="104" fillId="8" borderId="33" xfId="0" applyNumberFormat="1" applyFont="1" applyFill="1" applyBorder="1" applyAlignment="1">
      <alignment horizontal="left" vertical="center"/>
    </xf>
    <xf numFmtId="166" fontId="73" fillId="0" borderId="0" xfId="0" applyNumberFormat="1" applyFont="1" applyAlignment="1">
      <alignment horizontal="left" vertical="center"/>
    </xf>
    <xf numFmtId="2" fontId="60" fillId="8" borderId="26" xfId="0" applyNumberFormat="1" applyFont="1" applyFill="1" applyBorder="1" applyAlignment="1">
      <alignment horizontal="left" vertical="center" wrapText="1"/>
    </xf>
    <xf numFmtId="2" fontId="67" fillId="0" borderId="0" xfId="0" applyNumberFormat="1" applyFont="1" applyAlignment="1">
      <alignment horizontal="center" vertical="center"/>
    </xf>
    <xf numFmtId="2" fontId="67" fillId="3" borderId="0" xfId="0" applyNumberFormat="1" applyFont="1" applyFill="1" applyAlignment="1">
      <alignment horizontal="center" vertical="center"/>
    </xf>
    <xf numFmtId="166" fontId="67" fillId="0" borderId="0" xfId="0" applyNumberFormat="1" applyFont="1" applyAlignment="1">
      <alignment horizontal="center" vertical="center"/>
    </xf>
    <xf numFmtId="166" fontId="67" fillId="3" borderId="1" xfId="0" applyNumberFormat="1" applyFont="1" applyFill="1" applyBorder="1" applyAlignment="1">
      <alignment horizontal="center" vertical="center"/>
    </xf>
    <xf numFmtId="166" fontId="67" fillId="0" borderId="1" xfId="0" applyNumberFormat="1" applyFont="1" applyBorder="1" applyAlignment="1">
      <alignment horizontal="center" vertical="center"/>
    </xf>
    <xf numFmtId="2" fontId="67" fillId="0" borderId="0" xfId="0" applyNumberFormat="1" applyFont="1" applyAlignment="1">
      <alignment horizontal="left" vertical="center"/>
    </xf>
    <xf numFmtId="2" fontId="67" fillId="0" borderId="30" xfId="0" applyNumberFormat="1" applyFont="1" applyBorder="1" applyAlignment="1">
      <alignment horizontal="left" vertical="center"/>
    </xf>
    <xf numFmtId="2" fontId="70" fillId="0" borderId="0" xfId="0" applyNumberFormat="1" applyFont="1" applyAlignment="1">
      <alignment horizontal="left" vertical="center"/>
    </xf>
    <xf numFmtId="0" fontId="73" fillId="0" borderId="0" xfId="0" applyFont="1" applyAlignment="1">
      <alignment horizontal="left" vertical="center" wrapText="1"/>
    </xf>
    <xf numFmtId="166" fontId="104" fillId="8" borderId="33" xfId="0" applyNumberFormat="1" applyFont="1" applyFill="1" applyBorder="1" applyAlignment="1">
      <alignment horizontal="left" vertical="center"/>
    </xf>
    <xf numFmtId="166" fontId="60" fillId="8" borderId="26" xfId="0" applyNumberFormat="1" applyFont="1" applyFill="1" applyBorder="1" applyAlignment="1">
      <alignment horizontal="left" vertical="center" wrapText="1"/>
    </xf>
    <xf numFmtId="166" fontId="60" fillId="8" borderId="27" xfId="0" applyNumberFormat="1" applyFont="1" applyFill="1" applyBorder="1" applyAlignment="1">
      <alignment horizontal="left" vertical="center"/>
    </xf>
    <xf numFmtId="166" fontId="67" fillId="3" borderId="0" xfId="0" applyNumberFormat="1" applyFont="1" applyFill="1" applyAlignment="1">
      <alignment horizontal="center" vertical="center"/>
    </xf>
    <xf numFmtId="166" fontId="67" fillId="0" borderId="0" xfId="0" applyNumberFormat="1" applyFont="1" applyAlignment="1">
      <alignment horizontal="left" vertical="center"/>
    </xf>
    <xf numFmtId="166" fontId="67" fillId="0" borderId="30" xfId="0" applyNumberFormat="1" applyFont="1" applyBorder="1" applyAlignment="1">
      <alignment horizontal="left" vertical="center"/>
    </xf>
    <xf numFmtId="166" fontId="70" fillId="0" borderId="0" xfId="0" applyNumberFormat="1" applyFont="1" applyAlignment="1">
      <alignment horizontal="left" vertical="center"/>
    </xf>
    <xf numFmtId="166" fontId="61" fillId="0" borderId="0" xfId="0" applyNumberFormat="1" applyFont="1" applyAlignment="1">
      <alignment horizontal="left" vertical="center"/>
    </xf>
    <xf numFmtId="0" fontId="108" fillId="3" borderId="0" xfId="4" applyFont="1" applyFill="1" applyBorder="1" applyAlignment="1">
      <alignment horizontal="left"/>
    </xf>
    <xf numFmtId="0" fontId="108" fillId="3" borderId="0" xfId="4" applyFont="1" applyFill="1" applyBorder="1" applyAlignment="1">
      <alignment horizontal="center"/>
    </xf>
    <xf numFmtId="2" fontId="115" fillId="3" borderId="0" xfId="5" applyFont="1" applyFill="1" applyBorder="1">
      <alignment horizontal="left"/>
    </xf>
    <xf numFmtId="0" fontId="108" fillId="3" borderId="0" xfId="4" applyFont="1" applyFill="1" applyBorder="1" applyAlignment="1">
      <alignment horizontal="center" vertical="center"/>
    </xf>
    <xf numFmtId="0" fontId="108" fillId="3" borderId="0" xfId="4" applyNumberFormat="1" applyFont="1" applyFill="1" applyBorder="1" applyAlignment="1">
      <alignment horizontal="center" vertical="center"/>
    </xf>
    <xf numFmtId="164" fontId="108" fillId="3" borderId="0" xfId="4" applyNumberFormat="1" applyFont="1" applyFill="1" applyBorder="1" applyAlignment="1">
      <alignment horizontal="center" vertical="center"/>
    </xf>
    <xf numFmtId="0" fontId="108" fillId="3" borderId="0" xfId="6" applyFill="1" applyAlignment="1">
      <alignment horizontal="center"/>
    </xf>
    <xf numFmtId="9" fontId="108" fillId="3" borderId="0" xfId="9" applyFont="1" applyFill="1" applyBorder="1" applyAlignment="1">
      <alignment horizontal="center"/>
    </xf>
    <xf numFmtId="0" fontId="108" fillId="3" borderId="0" xfId="8" applyFont="1" applyFill="1"/>
    <xf numFmtId="0" fontId="114" fillId="3" borderId="0" xfId="7" applyNumberFormat="1" applyFont="1" applyFill="1" applyAlignment="1">
      <alignment horizontal="center"/>
    </xf>
    <xf numFmtId="0" fontId="14" fillId="3" borderId="0" xfId="8" applyFill="1"/>
    <xf numFmtId="0" fontId="108" fillId="3" borderId="0" xfId="4" applyNumberFormat="1" applyFont="1" applyFill="1" applyBorder="1" applyAlignment="1">
      <alignment horizontal="center"/>
    </xf>
    <xf numFmtId="0" fontId="108" fillId="3" borderId="0" xfId="6" applyFill="1" applyBorder="1" applyAlignment="1">
      <alignment horizontal="center" vertical="center"/>
    </xf>
    <xf numFmtId="0" fontId="108" fillId="3" borderId="0" xfId="4" applyNumberFormat="1" applyFont="1" applyFill="1" applyAlignment="1">
      <alignment horizontal="center"/>
    </xf>
    <xf numFmtId="0" fontId="108" fillId="3" borderId="0" xfId="4" applyFont="1" applyFill="1" applyAlignment="1">
      <alignment horizontal="left"/>
    </xf>
    <xf numFmtId="0" fontId="108" fillId="3" borderId="0" xfId="4" applyFont="1" applyFill="1" applyAlignment="1">
      <alignment horizontal="center"/>
    </xf>
    <xf numFmtId="0" fontId="108" fillId="3" borderId="32" xfId="4" applyNumberFormat="1" applyFont="1" applyFill="1" applyBorder="1" applyAlignment="1">
      <alignment horizontal="center"/>
    </xf>
    <xf numFmtId="0" fontId="108" fillId="3" borderId="32" xfId="4" applyFont="1" applyFill="1" applyBorder="1" applyAlignment="1">
      <alignment horizontal="center" vertical="center"/>
    </xf>
    <xf numFmtId="0" fontId="108" fillId="3" borderId="32" xfId="4" applyNumberFormat="1" applyFont="1" applyFill="1" applyBorder="1" applyAlignment="1">
      <alignment horizontal="center" vertical="center"/>
    </xf>
    <xf numFmtId="0" fontId="108" fillId="3" borderId="32" xfId="6" applyFill="1" applyBorder="1" applyAlignment="1">
      <alignment horizontal="center"/>
    </xf>
    <xf numFmtId="9" fontId="108" fillId="3" borderId="32" xfId="4" applyNumberFormat="1" applyFont="1" applyFill="1" applyBorder="1" applyAlignment="1">
      <alignment horizontal="center"/>
    </xf>
    <xf numFmtId="0" fontId="105" fillId="11" borderId="0" xfId="0" applyFont="1" applyFill="1" applyAlignment="1">
      <alignment horizontal="left" vertical="center" wrapText="1"/>
    </xf>
    <xf numFmtId="0" fontId="3" fillId="0" borderId="0" xfId="3" applyAlignment="1">
      <alignment vertical="center"/>
    </xf>
    <xf numFmtId="0" fontId="60" fillId="8" borderId="20" xfId="0" applyFont="1" applyFill="1" applyBorder="1" applyAlignment="1">
      <alignment horizontal="left" vertical="center" wrapText="1"/>
    </xf>
    <xf numFmtId="0" fontId="60" fillId="8" borderId="21" xfId="0" applyFont="1" applyFill="1" applyBorder="1" applyAlignment="1">
      <alignment horizontal="left" vertical="center" wrapText="1"/>
    </xf>
    <xf numFmtId="0" fontId="60" fillId="9" borderId="22" xfId="0" applyFont="1" applyFill="1" applyBorder="1" applyAlignment="1">
      <alignment horizontal="left" vertical="center" wrapText="1"/>
    </xf>
    <xf numFmtId="0" fontId="60" fillId="9" borderId="26" xfId="0" applyFont="1" applyFill="1" applyBorder="1" applyAlignment="1">
      <alignment horizontal="left" vertical="center" wrapText="1"/>
    </xf>
    <xf numFmtId="1" fontId="60" fillId="9" borderId="22" xfId="0" applyNumberFormat="1" applyFont="1" applyFill="1" applyBorder="1" applyAlignment="1">
      <alignment horizontal="left" vertical="center" textRotation="90" wrapText="1"/>
    </xf>
    <xf numFmtId="1" fontId="60" fillId="9" borderId="26" xfId="0" applyNumberFormat="1" applyFont="1" applyFill="1" applyBorder="1" applyAlignment="1">
      <alignment horizontal="left" vertical="center" textRotation="90" wrapText="1"/>
    </xf>
    <xf numFmtId="0" fontId="81" fillId="8" borderId="20" xfId="0" applyFont="1" applyFill="1" applyBorder="1" applyAlignment="1">
      <alignment horizontal="center" vertical="center" wrapText="1"/>
    </xf>
    <xf numFmtId="0" fontId="81" fillId="8" borderId="21" xfId="0" applyFont="1" applyFill="1" applyBorder="1" applyAlignment="1">
      <alignment horizontal="center" vertical="center" wrapText="1"/>
    </xf>
    <xf numFmtId="0" fontId="82" fillId="9" borderId="22" xfId="0" applyFont="1" applyFill="1" applyBorder="1" applyAlignment="1">
      <alignment horizontal="center" vertical="center" wrapText="1"/>
    </xf>
    <xf numFmtId="0" fontId="82" fillId="9" borderId="26" xfId="0" applyFont="1" applyFill="1" applyBorder="1" applyAlignment="1">
      <alignment horizontal="center" vertical="center" wrapText="1"/>
    </xf>
    <xf numFmtId="0" fontId="82" fillId="9" borderId="22" xfId="0" applyFont="1" applyFill="1" applyBorder="1" applyAlignment="1">
      <alignment horizontal="center" vertical="center" textRotation="90" wrapText="1"/>
    </xf>
    <xf numFmtId="0" fontId="82" fillId="9" borderId="26" xfId="0" applyFont="1" applyFill="1" applyBorder="1" applyAlignment="1">
      <alignment horizontal="center" vertical="center" textRotation="90" wrapText="1"/>
    </xf>
    <xf numFmtId="0" fontId="24" fillId="0" borderId="7" xfId="0" applyFont="1" applyBorder="1" applyAlignment="1">
      <alignment horizontal="center"/>
    </xf>
    <xf numFmtId="0" fontId="13" fillId="0" borderId="8" xfId="0" applyFont="1" applyBorder="1"/>
    <xf numFmtId="0" fontId="24" fillId="3" borderId="7" xfId="0" applyFont="1" applyFill="1" applyBorder="1" applyAlignment="1">
      <alignment horizontal="center"/>
    </xf>
    <xf numFmtId="0" fontId="13" fillId="3" borderId="8" xfId="0" applyFont="1" applyFill="1" applyBorder="1"/>
    <xf numFmtId="0" fontId="11" fillId="0" borderId="2" xfId="0" applyFont="1" applyBorder="1"/>
    <xf numFmtId="0" fontId="13" fillId="0" borderId="3" xfId="0" applyFont="1" applyBorder="1"/>
    <xf numFmtId="0" fontId="13" fillId="0" borderId="4" xfId="0" applyFont="1" applyBorder="1"/>
    <xf numFmtId="0" fontId="20" fillId="0" borderId="0" xfId="0" applyFont="1" applyAlignment="1">
      <alignment horizontal="center" vertical="center" wrapText="1"/>
    </xf>
    <xf numFmtId="0" fontId="20" fillId="0" borderId="0" xfId="0" applyFont="1" applyAlignment="1">
      <alignment horizontal="center" vertical="center"/>
    </xf>
    <xf numFmtId="0" fontId="38" fillId="0" borderId="2" xfId="0" applyFont="1" applyBorder="1"/>
    <xf numFmtId="0" fontId="37" fillId="0" borderId="3" xfId="0" applyFont="1" applyBorder="1"/>
    <xf numFmtId="0" fontId="37" fillId="0" borderId="4" xfId="0" applyFont="1" applyBorder="1"/>
    <xf numFmtId="0" fontId="40" fillId="0" borderId="2" xfId="0" applyFont="1" applyBorder="1" applyAlignment="1">
      <alignment horizontal="center"/>
    </xf>
    <xf numFmtId="0" fontId="40" fillId="0" borderId="7" xfId="0" applyFont="1" applyBorder="1" applyAlignment="1">
      <alignment horizontal="center"/>
    </xf>
    <xf numFmtId="0" fontId="37" fillId="0" borderId="8" xfId="0" applyFont="1" applyBorder="1"/>
    <xf numFmtId="0" fontId="61" fillId="0" borderId="0" xfId="0" applyFont="1" applyBorder="1" applyAlignment="1">
      <alignment horizontal="left" vertical="center"/>
    </xf>
    <xf numFmtId="0" fontId="105" fillId="0" borderId="0" xfId="0" applyFont="1" applyBorder="1" applyAlignment="1">
      <alignment horizontal="left" vertical="center"/>
    </xf>
    <xf numFmtId="1" fontId="105" fillId="0" borderId="0" xfId="0" applyNumberFormat="1" applyFont="1" applyBorder="1" applyAlignment="1">
      <alignment horizontal="left" vertical="center"/>
    </xf>
    <xf numFmtId="2" fontId="105" fillId="0" borderId="0" xfId="0" applyNumberFormat="1" applyFont="1" applyBorder="1" applyAlignment="1">
      <alignment horizontal="left" vertical="center"/>
    </xf>
    <xf numFmtId="2" fontId="105" fillId="0" borderId="0" xfId="0" applyNumberFormat="1" applyFont="1" applyBorder="1" applyAlignment="1">
      <alignment horizontal="center" vertical="center"/>
    </xf>
    <xf numFmtId="2" fontId="67" fillId="0" borderId="0" xfId="0" applyNumberFormat="1" applyFont="1" applyBorder="1" applyAlignment="1">
      <alignment horizontal="center" vertical="center"/>
    </xf>
    <xf numFmtId="166" fontId="67" fillId="0" borderId="0" xfId="0" applyNumberFormat="1" applyFont="1" applyBorder="1" applyAlignment="1">
      <alignment horizontal="center" vertical="center"/>
    </xf>
    <xf numFmtId="0" fontId="105" fillId="11" borderId="0" xfId="0" applyFont="1" applyFill="1" applyBorder="1" applyAlignment="1">
      <alignment horizontal="left" vertical="center" wrapText="1"/>
    </xf>
    <xf numFmtId="0" fontId="105" fillId="10" borderId="0" xfId="0" applyFont="1" applyFill="1" applyBorder="1" applyAlignment="1">
      <alignment horizontal="left" vertical="center"/>
    </xf>
    <xf numFmtId="0" fontId="62" fillId="0" borderId="0" xfId="0" applyFont="1" applyBorder="1" applyAlignment="1">
      <alignment horizontal="left" vertical="center"/>
    </xf>
    <xf numFmtId="1" fontId="62" fillId="0" borderId="0" xfId="0" applyNumberFormat="1" applyFont="1" applyBorder="1" applyAlignment="1">
      <alignment horizontal="left" vertical="center"/>
    </xf>
    <xf numFmtId="1" fontId="61" fillId="0" borderId="0" xfId="0" applyNumberFormat="1" applyFont="1" applyBorder="1" applyAlignment="1">
      <alignment horizontal="left" vertical="center"/>
    </xf>
    <xf numFmtId="0" fontId="62" fillId="0" borderId="0" xfId="0" applyFont="1" applyBorder="1" applyAlignment="1">
      <alignment horizontal="left" vertical="center" wrapText="1"/>
    </xf>
    <xf numFmtId="2" fontId="62" fillId="0" borderId="0" xfId="0" applyNumberFormat="1" applyFont="1" applyBorder="1" applyAlignment="1">
      <alignment horizontal="left" vertical="center"/>
    </xf>
    <xf numFmtId="2" fontId="62" fillId="0" borderId="0" xfId="0" applyNumberFormat="1" applyFont="1" applyBorder="1" applyAlignment="1">
      <alignment horizontal="center" vertical="center"/>
    </xf>
    <xf numFmtId="0" fontId="65" fillId="0" borderId="0" xfId="0" applyFont="1" applyBorder="1" applyAlignment="1">
      <alignment horizontal="left" vertical="center"/>
    </xf>
    <xf numFmtId="0" fontId="100" fillId="0" borderId="0" xfId="0" applyFont="1" applyBorder="1" applyAlignment="1">
      <alignment horizontal="left" vertical="center"/>
    </xf>
    <xf numFmtId="1" fontId="65" fillId="0" borderId="0" xfId="0" applyNumberFormat="1" applyFont="1" applyBorder="1" applyAlignment="1">
      <alignment horizontal="left" vertical="center"/>
    </xf>
    <xf numFmtId="0" fontId="98" fillId="0" borderId="0" xfId="0" applyFont="1" applyBorder="1" applyAlignment="1">
      <alignment horizontal="left" vertical="center"/>
    </xf>
    <xf numFmtId="2" fontId="61" fillId="0" borderId="0" xfId="0" applyNumberFormat="1" applyFont="1" applyBorder="1" applyAlignment="1">
      <alignment horizontal="left" vertical="center"/>
    </xf>
    <xf numFmtId="2" fontId="65" fillId="0" borderId="0" xfId="0" applyNumberFormat="1" applyFont="1" applyBorder="1" applyAlignment="1">
      <alignment horizontal="center" vertical="center"/>
    </xf>
    <xf numFmtId="0" fontId="65" fillId="0" borderId="0" xfId="0" applyFont="1" applyBorder="1" applyAlignment="1">
      <alignment horizontal="left" vertical="center" wrapText="1"/>
    </xf>
    <xf numFmtId="0" fontId="61" fillId="0" borderId="0" xfId="0" applyFont="1" applyFill="1" applyAlignment="1">
      <alignment horizontal="left" vertical="center"/>
    </xf>
    <xf numFmtId="0" fontId="74" fillId="0" borderId="0" xfId="0" applyFont="1" applyFill="1" applyAlignment="1">
      <alignment horizontal="left" vertical="center"/>
    </xf>
    <xf numFmtId="1" fontId="74" fillId="0" borderId="0" xfId="0" applyNumberFormat="1" applyFont="1" applyFill="1" applyAlignment="1">
      <alignment horizontal="left" vertical="center"/>
    </xf>
    <xf numFmtId="0" fontId="74" fillId="0" borderId="0" xfId="0" applyFont="1" applyFill="1" applyAlignment="1">
      <alignment horizontal="left" vertical="center" wrapText="1"/>
    </xf>
    <xf numFmtId="2" fontId="74" fillId="0" borderId="0" xfId="0" applyNumberFormat="1" applyFont="1" applyFill="1" applyAlignment="1">
      <alignment horizontal="left" vertical="center"/>
    </xf>
    <xf numFmtId="2" fontId="74" fillId="0" borderId="0" xfId="0" applyNumberFormat="1" applyFont="1" applyFill="1" applyAlignment="1">
      <alignment horizontal="center" vertical="center"/>
    </xf>
    <xf numFmtId="2" fontId="67" fillId="0" borderId="0" xfId="0" applyNumberFormat="1" applyFont="1" applyFill="1" applyAlignment="1">
      <alignment horizontal="center" vertical="center"/>
    </xf>
    <xf numFmtId="166" fontId="67" fillId="0" borderId="0" xfId="0" applyNumberFormat="1" applyFont="1" applyFill="1" applyAlignment="1">
      <alignment horizontal="center" vertical="center"/>
    </xf>
    <xf numFmtId="0" fontId="105" fillId="0" borderId="0" xfId="0" applyFont="1" applyFill="1" applyAlignment="1">
      <alignment horizontal="left" vertical="center"/>
    </xf>
    <xf numFmtId="1" fontId="105" fillId="0" borderId="0" xfId="0" applyNumberFormat="1" applyFont="1" applyFill="1" applyAlignment="1">
      <alignment horizontal="left" vertical="center"/>
    </xf>
    <xf numFmtId="2" fontId="105" fillId="0" borderId="0" xfId="0" applyNumberFormat="1" applyFont="1" applyFill="1" applyAlignment="1">
      <alignment horizontal="left" vertical="center"/>
    </xf>
    <xf numFmtId="2" fontId="105" fillId="0" borderId="0" xfId="0" applyNumberFormat="1" applyFont="1" applyFill="1" applyAlignment="1">
      <alignment horizontal="center" vertical="center"/>
    </xf>
    <xf numFmtId="0" fontId="105" fillId="0" borderId="0" xfId="0" applyFont="1" applyFill="1" applyAlignment="1">
      <alignment horizontal="left" vertical="center" wrapText="1"/>
    </xf>
    <xf numFmtId="0" fontId="75" fillId="0" borderId="0" xfId="0" applyFont="1" applyFill="1" applyAlignment="1">
      <alignment horizontal="left" vertical="center"/>
    </xf>
    <xf numFmtId="0" fontId="100" fillId="0" borderId="0" xfId="0" applyFont="1" applyFill="1" applyAlignment="1">
      <alignment horizontal="left" vertical="center"/>
    </xf>
    <xf numFmtId="1" fontId="75" fillId="0" borderId="0" xfId="0" applyNumberFormat="1" applyFont="1" applyFill="1" applyAlignment="1">
      <alignment horizontal="left" vertical="center"/>
    </xf>
    <xf numFmtId="1" fontId="61" fillId="0" borderId="0" xfId="0" applyNumberFormat="1" applyFont="1" applyFill="1" applyAlignment="1">
      <alignment horizontal="left" vertical="center"/>
    </xf>
    <xf numFmtId="0" fontId="98" fillId="0" borderId="0" xfId="0" applyFont="1" applyFill="1" applyAlignment="1">
      <alignment horizontal="left" vertical="center"/>
    </xf>
    <xf numFmtId="0" fontId="75" fillId="0" borderId="0" xfId="0" applyFont="1" applyFill="1" applyAlignment="1">
      <alignment horizontal="left" vertical="center" wrapText="1"/>
    </xf>
    <xf numFmtId="2" fontId="61" fillId="0" borderId="0" xfId="0" applyNumberFormat="1" applyFont="1" applyFill="1" applyAlignment="1">
      <alignment horizontal="left" vertical="center"/>
    </xf>
    <xf numFmtId="2" fontId="75" fillId="0" borderId="0" xfId="0" applyNumberFormat="1" applyFont="1" applyFill="1" applyAlignment="1">
      <alignment horizontal="center" vertical="center"/>
    </xf>
    <xf numFmtId="166" fontId="75" fillId="0" borderId="0" xfId="0" applyNumberFormat="1" applyFont="1" applyFill="1" applyAlignment="1">
      <alignment horizontal="center" vertical="center"/>
    </xf>
    <xf numFmtId="0" fontId="62" fillId="0" borderId="0" xfId="0" applyFont="1" applyFill="1" applyAlignment="1">
      <alignment horizontal="left" vertical="center"/>
    </xf>
    <xf numFmtId="1" fontId="62" fillId="0" borderId="0" xfId="0" applyNumberFormat="1" applyFont="1" applyFill="1" applyAlignment="1">
      <alignment horizontal="left" vertical="center"/>
    </xf>
    <xf numFmtId="0" fontId="62" fillId="0" borderId="0" xfId="0" applyFont="1" applyFill="1" applyAlignment="1">
      <alignment horizontal="left" vertical="center" wrapText="1"/>
    </xf>
    <xf numFmtId="2" fontId="62" fillId="0" borderId="0" xfId="0" applyNumberFormat="1" applyFont="1" applyFill="1" applyAlignment="1">
      <alignment horizontal="left" vertical="center" wrapText="1"/>
    </xf>
    <xf numFmtId="2" fontId="62" fillId="0" borderId="0" xfId="0" applyNumberFormat="1" applyFont="1" applyFill="1" applyAlignment="1">
      <alignment horizontal="center" vertical="center"/>
    </xf>
    <xf numFmtId="0" fontId="75" fillId="0" borderId="1" xfId="0" applyFont="1" applyFill="1" applyBorder="1" applyAlignment="1">
      <alignment horizontal="left" vertical="center"/>
    </xf>
    <xf numFmtId="0" fontId="100" fillId="0" borderId="1" xfId="0" applyFont="1" applyFill="1" applyBorder="1" applyAlignment="1">
      <alignment horizontal="left" vertical="center"/>
    </xf>
    <xf numFmtId="1" fontId="75" fillId="0" borderId="1" xfId="0" applyNumberFormat="1" applyFont="1" applyFill="1" applyBorder="1" applyAlignment="1">
      <alignment horizontal="left" vertical="center"/>
    </xf>
    <xf numFmtId="1" fontId="61" fillId="0" borderId="1" xfId="0" applyNumberFormat="1" applyFont="1" applyFill="1" applyBorder="1" applyAlignment="1">
      <alignment horizontal="left" vertical="center"/>
    </xf>
    <xf numFmtId="0" fontId="98" fillId="0" borderId="1" xfId="0" applyFont="1" applyFill="1" applyBorder="1" applyAlignment="1">
      <alignment horizontal="left" vertical="center"/>
    </xf>
    <xf numFmtId="0" fontId="75" fillId="0" borderId="1" xfId="0" applyFont="1" applyFill="1" applyBorder="1" applyAlignment="1">
      <alignment horizontal="left" vertical="center" wrapText="1"/>
    </xf>
    <xf numFmtId="0" fontId="61" fillId="0" borderId="1" xfId="0" applyFont="1" applyFill="1" applyBorder="1" applyAlignment="1">
      <alignment horizontal="left" vertical="center"/>
    </xf>
    <xf numFmtId="2" fontId="61" fillId="0" borderId="1" xfId="0" applyNumberFormat="1" applyFont="1" applyFill="1" applyBorder="1" applyAlignment="1">
      <alignment horizontal="left" vertical="center"/>
    </xf>
    <xf numFmtId="2" fontId="75" fillId="0" borderId="1" xfId="0" applyNumberFormat="1" applyFont="1" applyFill="1" applyBorder="1" applyAlignment="1">
      <alignment horizontal="center" vertical="center"/>
    </xf>
    <xf numFmtId="2" fontId="67" fillId="0" borderId="1" xfId="0" applyNumberFormat="1" applyFont="1" applyFill="1" applyBorder="1" applyAlignment="1">
      <alignment horizontal="center" vertical="center"/>
    </xf>
    <xf numFmtId="166" fontId="67" fillId="0" borderId="1" xfId="0" applyNumberFormat="1" applyFont="1" applyFill="1" applyBorder="1" applyAlignment="1">
      <alignment horizontal="center" vertical="center"/>
    </xf>
    <xf numFmtId="0" fontId="61" fillId="0" borderId="30" xfId="0" applyFont="1" applyFill="1" applyBorder="1" applyAlignment="1">
      <alignment horizontal="left" vertical="center"/>
    </xf>
    <xf numFmtId="0" fontId="103" fillId="0" borderId="30" xfId="0" applyFont="1" applyFill="1" applyBorder="1" applyAlignment="1">
      <alignment horizontal="left" vertical="center"/>
    </xf>
    <xf numFmtId="1" fontId="61" fillId="0" borderId="30" xfId="0" applyNumberFormat="1" applyFont="1" applyFill="1" applyBorder="1" applyAlignment="1">
      <alignment horizontal="left" vertical="center"/>
    </xf>
    <xf numFmtId="2" fontId="61" fillId="0" borderId="30" xfId="0" applyNumberFormat="1" applyFont="1" applyFill="1" applyBorder="1" applyAlignment="1">
      <alignment horizontal="left" vertical="center"/>
    </xf>
    <xf numFmtId="2" fontId="61" fillId="0" borderId="30" xfId="0" applyNumberFormat="1" applyFont="1" applyFill="1" applyBorder="1" applyAlignment="1">
      <alignment horizontal="left" vertical="center" wrapText="1"/>
    </xf>
  </cellXfs>
  <cellStyles count="10">
    <cellStyle name="Hyperlink" xfId="7" xr:uid="{5EFCF502-CBF2-6248-AEDD-05F89BCCCC56}"/>
    <cellStyle name="Link" xfId="3" builtinId="8"/>
    <cellStyle name="Link 2" xfId="1" xr:uid="{E15DE1A5-4DC3-3F4D-ABFF-C6AAD001B944}"/>
    <cellStyle name="Normal" xfId="2" xr:uid="{58E107BA-64F0-BF44-BDC1-058A93A9E548}"/>
    <cellStyle name="Notes" xfId="4" xr:uid="{84FF14D2-84C3-1F40-A653-E5279D220A58}"/>
    <cellStyle name="Notes 3" xfId="6" xr:uid="{9685FEDE-8BC1-F047-9286-FED9F02678D1}"/>
    <cellStyle name="Notes style" xfId="5" xr:uid="{3DB34286-7011-A749-A7A2-CBF03A429453}"/>
    <cellStyle name="Prozent 2" xfId="9" xr:uid="{3393F697-AD3E-264D-97DE-48CE4551CDA8}"/>
    <cellStyle name="Standard" xfId="0" builtinId="0"/>
    <cellStyle name="Standard 2" xfId="8" xr:uid="{4FEAD077-270D-7F46-B0D0-F92CFF49966E}"/>
  </cellStyles>
  <dxfs count="373">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ont>
        <b/>
        <i val="0"/>
        <color rgb="FFFF0000"/>
      </font>
    </dxf>
    <dxf>
      <font>
        <b/>
        <i val="0"/>
        <color rgb="FFFF0000"/>
      </font>
    </dxf>
    <dxf>
      <font>
        <b/>
        <i val="0"/>
        <color rgb="FFFF0000"/>
      </font>
    </dxf>
    <dxf>
      <font>
        <b/>
        <i val="0"/>
        <color rgb="FFFF0000"/>
      </font>
    </dxf>
    <dxf>
      <font>
        <b/>
        <i val="0"/>
        <color rgb="FFFF0000"/>
      </font>
    </dxf>
    <dxf>
      <font>
        <b val="0"/>
        <i/>
        <color theme="2" tint="-0.24994659260841701"/>
      </font>
    </dxf>
    <dxf>
      <font>
        <color auto="1"/>
      </font>
      <fill>
        <patternFill>
          <bgColor theme="7" tint="0.59996337778862885"/>
        </patternFill>
      </fill>
    </dxf>
    <dxf>
      <font>
        <b val="0"/>
        <i/>
        <color theme="2" tint="-0.24994659260841701"/>
      </font>
    </dxf>
    <dxf>
      <font>
        <color auto="1"/>
      </font>
      <fill>
        <patternFill>
          <bgColor theme="7" tint="0.59996337778862885"/>
        </patternFill>
      </fill>
    </dxf>
    <dxf>
      <font>
        <b/>
        <i val="0"/>
        <color rgb="FFFF0000"/>
      </font>
    </dxf>
    <dxf>
      <font>
        <color auto="1"/>
      </font>
      <fill>
        <patternFill>
          <bgColor theme="7" tint="0.59996337778862885"/>
        </patternFill>
      </fill>
    </dxf>
    <dxf>
      <font>
        <b val="0"/>
        <i/>
        <color theme="2" tint="-0.24994659260841701"/>
      </font>
    </dxf>
    <dxf>
      <font>
        <b/>
        <i val="0"/>
        <color rgb="FFFF0000"/>
      </font>
    </dxf>
    <dxf>
      <font>
        <b val="0"/>
        <i/>
        <color theme="2" tint="-0.24994659260841701"/>
      </font>
    </dxf>
    <dxf>
      <font>
        <b/>
        <i val="0"/>
        <color rgb="FFFF0000"/>
      </font>
    </dxf>
    <dxf>
      <font>
        <color auto="1"/>
      </font>
      <fill>
        <patternFill>
          <bgColor theme="7" tint="0.59996337778862885"/>
        </patternFill>
      </fill>
    </dxf>
    <dxf>
      <font>
        <color auto="1"/>
      </font>
      <fill>
        <patternFill>
          <bgColor theme="7" tint="0.59996337778862885"/>
        </patternFill>
      </fill>
    </dxf>
    <dxf>
      <font>
        <b val="0"/>
        <i/>
        <color theme="2" tint="-0.24994659260841701"/>
      </font>
    </dxf>
    <dxf>
      <font>
        <b/>
        <i val="0"/>
        <color rgb="FFFF0000"/>
      </font>
    </dxf>
    <dxf>
      <font>
        <b/>
        <i val="0"/>
        <color rgb="FFFF0000"/>
      </font>
    </dxf>
    <dxf>
      <font>
        <b val="0"/>
        <i/>
        <color theme="2" tint="-0.24994659260841701"/>
      </font>
    </dxf>
    <dxf>
      <font>
        <b val="0"/>
        <i/>
        <color theme="2" tint="-0.24994659260841701"/>
      </font>
    </dxf>
    <dxf>
      <font>
        <color theme="0" tint="-0.34998626667073579"/>
      </font>
    </dxf>
    <dxf>
      <font>
        <color auto="1"/>
      </font>
      <fill>
        <patternFill>
          <bgColor theme="7" tint="0.59996337778862885"/>
        </patternFill>
      </fill>
    </dxf>
    <dxf>
      <font>
        <color rgb="FFC00000"/>
      </font>
    </dxf>
    <dxf>
      <font>
        <color rgb="FFC00000"/>
      </font>
    </dxf>
    <dxf>
      <font>
        <color theme="0" tint="-0.34998626667073579"/>
      </font>
    </dxf>
    <dxf>
      <font>
        <color theme="0" tint="-0.34998626667073579"/>
      </font>
    </dxf>
    <dxf>
      <font>
        <color rgb="FFC00000"/>
      </font>
    </dxf>
    <dxf>
      <font>
        <color theme="0" tint="-0.34998626667073579"/>
      </font>
    </dxf>
    <dxf>
      <font>
        <color rgb="FFC00000"/>
      </font>
    </dxf>
    <dxf>
      <font>
        <color auto="1"/>
      </font>
      <fill>
        <patternFill>
          <bgColor theme="7" tint="0.59996337778862885"/>
        </patternFill>
      </fill>
    </dxf>
    <dxf>
      <font>
        <b val="0"/>
        <i/>
        <color theme="2" tint="-0.24994659260841701"/>
      </font>
    </dxf>
    <dxf>
      <font>
        <color auto="1"/>
      </font>
      <fill>
        <patternFill>
          <bgColor theme="7" tint="0.59996337778862885"/>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ont>
        <color auto="1"/>
      </font>
      <fill>
        <patternFill>
          <bgColor theme="7" tint="0.59996337778862885"/>
        </patternFill>
      </fill>
    </dxf>
    <dxf>
      <font>
        <b val="0"/>
        <i/>
        <color theme="2" tint="-0.24994659260841701"/>
      </font>
    </dxf>
    <dxf>
      <font>
        <color auto="1"/>
      </font>
      <fill>
        <patternFill>
          <bgColor theme="7" tint="0.59996337778862885"/>
        </patternFill>
      </fill>
    </dxf>
    <dxf>
      <font>
        <b val="0"/>
        <i/>
        <color theme="2" tint="-0.24994659260841701"/>
      </font>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ont>
        <color auto="1"/>
      </font>
      <fill>
        <patternFill>
          <bgColor theme="7" tint="0.59996337778862885"/>
        </patternFill>
      </fill>
    </dxf>
    <dxf>
      <font>
        <b val="0"/>
        <i/>
        <color theme="2" tint="-0.24994659260841701"/>
      </font>
    </dxf>
    <dxf>
      <font>
        <color auto="1"/>
      </font>
      <fill>
        <patternFill>
          <bgColor theme="7" tint="0.59996337778862885"/>
        </patternFill>
      </fill>
    </dxf>
    <dxf>
      <font>
        <b val="0"/>
        <i/>
        <color theme="2" tint="-0.24994659260841701"/>
      </font>
    </dxf>
    <dxf>
      <font>
        <b val="0"/>
        <i/>
        <color theme="2" tint="-0.24994659260841701"/>
      </font>
    </dxf>
    <dxf>
      <font>
        <color auto="1"/>
      </font>
      <fill>
        <patternFill>
          <bgColor theme="7" tint="0.59996337778862885"/>
        </patternFill>
      </fill>
    </dxf>
    <dxf>
      <font>
        <b val="0"/>
        <i/>
        <color theme="2" tint="-0.24994659260841701"/>
      </font>
    </dxf>
    <dxf>
      <font>
        <color auto="1"/>
      </font>
      <fill>
        <patternFill>
          <bgColor theme="7" tint="0.59996337778862885"/>
        </patternFill>
      </fill>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0"/>
        <color theme="1"/>
        <name val="Arial"/>
        <family val="2"/>
        <scheme val="none"/>
      </font>
      <numFmt numFmtId="1" formatCode="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1"/>
        <color theme="0"/>
        <name val="Arial"/>
        <family val="2"/>
        <scheme val="none"/>
      </font>
      <fill>
        <patternFill patternType="solid">
          <fgColor indexed="64"/>
          <bgColor rgb="FF3A987D"/>
        </patternFill>
      </fill>
      <alignment horizontal="general" vertical="center" textRotation="0" wrapText="1" indent="0" justifyLastLine="0" shrinkToFit="0" readingOrder="0"/>
      <border diagonalUp="0" diagonalDown="0" outline="0">
        <left style="thin">
          <color theme="0"/>
        </left>
        <right style="thin">
          <color theme="0"/>
        </right>
        <top/>
        <bottom/>
      </border>
    </dxf>
    <dxf>
      <font>
        <b val="0"/>
        <i val="0"/>
        <strike val="0"/>
        <outline val="0"/>
        <shadow val="0"/>
        <u val="none"/>
        <vertAlign val="baseline"/>
        <sz val="9"/>
        <color auto="1"/>
        <name val="Calibri"/>
        <family val="2"/>
        <scheme val="minor"/>
      </font>
      <fill>
        <patternFill patternType="none">
          <fgColor indexed="64"/>
          <bgColor auto="1"/>
        </patternFill>
      </fill>
      <alignment vertical="bottom" textRotation="0" wrapText="0" indent="0" justifyLastLine="0" shrinkToFit="0" readingOrder="0"/>
    </dxf>
    <dxf>
      <font>
        <b val="0"/>
        <i val="0"/>
        <strike val="0"/>
        <outline val="0"/>
        <shadow val="0"/>
        <u val="none"/>
        <vertAlign val="baseline"/>
        <sz val="9"/>
        <color auto="1"/>
        <name val="Calibri"/>
        <family val="2"/>
        <scheme val="minor"/>
      </font>
      <fill>
        <patternFill patternType="none">
          <fgColor indexed="64"/>
          <bgColor auto="1"/>
        </patternFill>
      </fill>
      <alignment vertical="bottom" textRotation="0" wrapText="0" indent="0" justifyLastLine="0" shrinkToFit="0" readingOrder="0"/>
    </dxf>
    <dxf>
      <font>
        <b val="0"/>
        <i val="0"/>
        <strike val="0"/>
        <outline val="0"/>
        <shadow val="0"/>
        <u val="none"/>
        <vertAlign val="baseline"/>
        <sz val="9"/>
        <color auto="1"/>
        <name val="Calibri"/>
        <family val="2"/>
        <scheme val="minor"/>
      </font>
      <fill>
        <patternFill patternType="none">
          <fgColor indexed="64"/>
          <bgColor auto="1"/>
        </patternFill>
      </fill>
      <alignment vertical="bottom" textRotation="0" wrapText="0" indent="0" justifyLastLine="0" shrinkToFit="0" readingOrder="0"/>
    </dxf>
    <dxf>
      <font>
        <b val="0"/>
        <i val="0"/>
        <strike val="0"/>
        <outline val="0"/>
        <shadow val="0"/>
        <u val="none"/>
        <vertAlign val="baseline"/>
        <sz val="9"/>
        <color auto="1"/>
        <name val="Calibri"/>
        <family val="2"/>
        <scheme val="minor"/>
      </font>
      <fill>
        <patternFill patternType="none">
          <fgColor indexed="64"/>
          <bgColor auto="1"/>
        </patternFill>
      </fill>
      <alignment vertical="bottom" textRotation="0" wrapText="0" indent="0" justifyLastLine="0" shrinkToFit="0" readingOrder="0"/>
    </dxf>
    <dxf>
      <font>
        <b val="0"/>
        <i val="0"/>
        <strike val="0"/>
        <outline val="0"/>
        <shadow val="0"/>
        <u val="none"/>
        <vertAlign val="baseline"/>
        <sz val="9"/>
        <color auto="1"/>
        <name val="Calibri"/>
        <family val="2"/>
        <scheme val="minor"/>
      </font>
      <fill>
        <patternFill patternType="none">
          <fgColor indexed="64"/>
          <bgColor auto="1"/>
        </patternFill>
      </fill>
      <alignment vertical="bottom" textRotation="0" wrapText="0" indent="0" justifyLastLine="0" shrinkToFit="0" readingOrder="0"/>
    </dxf>
    <dxf>
      <font>
        <b val="0"/>
        <i val="0"/>
        <strike val="0"/>
        <outline val="0"/>
        <shadow val="0"/>
        <u val="none"/>
        <vertAlign val="baseline"/>
        <sz val="9"/>
        <color auto="1"/>
        <name val="Calibri"/>
        <family val="2"/>
        <scheme val="minor"/>
      </font>
      <fill>
        <patternFill patternType="none">
          <fgColor indexed="64"/>
          <bgColor auto="1"/>
        </patternFill>
      </fill>
      <alignment vertical="bottom" textRotation="0" wrapText="0" indent="0" justifyLastLine="0" shrinkToFit="0" readingOrder="0"/>
    </dxf>
    <dxf>
      <font>
        <b val="0"/>
        <i val="0"/>
        <strike val="0"/>
        <outline val="0"/>
        <shadow val="0"/>
        <u val="none"/>
        <vertAlign val="baseline"/>
        <sz val="9"/>
        <color auto="1"/>
        <name val="Calibri"/>
        <family val="2"/>
        <scheme val="minor"/>
      </font>
      <fill>
        <patternFill patternType="none">
          <fgColor indexed="64"/>
          <bgColor auto="1"/>
        </patternFill>
      </fill>
      <alignment vertical="bottom" textRotation="0" wrapText="0" indent="0" justifyLastLine="0" shrinkToFit="0" readingOrder="0"/>
    </dxf>
    <dxf>
      <font>
        <b val="0"/>
        <i val="0"/>
        <strike val="0"/>
        <condense val="0"/>
        <extend val="0"/>
        <outline val="0"/>
        <shadow val="0"/>
        <u val="none"/>
        <vertAlign val="baseline"/>
        <sz val="9"/>
        <color auto="1"/>
        <name val="Calibri"/>
        <family val="2"/>
        <scheme val="minor"/>
      </font>
      <numFmt numFmtId="0" formatCode="General"/>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9"/>
        <color auto="1"/>
        <name val="Calibri"/>
        <family val="2"/>
        <scheme val="minor"/>
      </font>
      <numFmt numFmtId="0" formatCode="General"/>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9"/>
        <color auto="1"/>
        <name val="Calibri"/>
        <family val="2"/>
        <scheme val="minor"/>
      </font>
      <numFmt numFmtId="0" formatCode="General"/>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9"/>
        <color auto="1"/>
        <name val="Calibri"/>
        <family val="2"/>
        <scheme val="minor"/>
      </font>
      <numFmt numFmtId="0" formatCode="General"/>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9"/>
        <color auto="1"/>
        <name val="Calibri"/>
        <family val="2"/>
        <scheme val="minor"/>
      </font>
      <numFmt numFmtId="0" formatCode="General"/>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9"/>
        <color auto="1"/>
        <name val="Calibri"/>
        <family val="2"/>
        <scheme val="minor"/>
      </font>
      <numFmt numFmtId="0" formatCode="General"/>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9"/>
        <color auto="1"/>
        <name val="Calibri"/>
        <family val="2"/>
        <scheme val="minor"/>
      </font>
      <numFmt numFmtId="0" formatCode="General"/>
      <fill>
        <patternFill patternType="none">
          <fgColor indexed="64"/>
          <bgColor indexed="65"/>
        </patternFill>
      </fill>
      <alignment horizontal="general" vertical="bottom" textRotation="0" wrapText="0" indent="0" justifyLastLine="0" shrinkToFit="0" readingOrder="0"/>
    </dxf>
    <dxf>
      <font>
        <b val="0"/>
        <i val="0"/>
        <strike val="0"/>
        <outline val="0"/>
        <shadow val="0"/>
        <u val="none"/>
        <vertAlign val="baseline"/>
        <sz val="9"/>
        <color auto="1"/>
        <name val="Calibri"/>
        <family val="2"/>
        <scheme val="minor"/>
      </font>
      <fill>
        <patternFill patternType="none">
          <fgColor indexed="64"/>
          <bgColor auto="1"/>
        </patternFill>
      </fill>
      <alignment vertical="bottom" textRotation="0" wrapText="0" indent="0" justifyLastLine="0" shrinkToFit="0" readingOrder="0"/>
    </dxf>
    <dxf>
      <font>
        <b val="0"/>
        <i val="0"/>
        <strike val="0"/>
        <condense val="0"/>
        <extend val="0"/>
        <outline val="0"/>
        <shadow val="0"/>
        <u val="none"/>
        <vertAlign val="baseline"/>
        <sz val="9"/>
        <color auto="1"/>
        <name val="Calibri"/>
        <family val="2"/>
        <scheme val="minor"/>
      </font>
      <numFmt numFmtId="13" formatCode="0%"/>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9"/>
        <color auto="1"/>
        <name val="Calibri"/>
        <family val="2"/>
        <scheme val="minor"/>
      </font>
      <fill>
        <patternFill patternType="none">
          <fgColor indexed="64"/>
          <bgColor indexed="65"/>
        </patternFill>
      </fill>
      <alignment horizontal="center" vertical="bottom" textRotation="0" wrapText="0" indent="0" justifyLastLine="0" shrinkToFit="0" readingOrder="0"/>
    </dxf>
    <dxf>
      <font>
        <b val="0"/>
        <i val="0"/>
        <strike val="0"/>
        <condense val="0"/>
        <extend val="0"/>
        <outline val="0"/>
        <shadow val="0"/>
        <u val="none"/>
        <vertAlign val="baseline"/>
        <sz val="9"/>
        <color auto="1"/>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outline val="0"/>
        <shadow val="0"/>
        <u val="none"/>
        <vertAlign val="baseline"/>
        <sz val="9"/>
        <color auto="1"/>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9"/>
        <color auto="1"/>
        <name val="Calibri"/>
        <family val="2"/>
        <scheme val="minor"/>
      </font>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9"/>
        <color auto="1"/>
        <name val="Calibri"/>
        <family val="2"/>
        <scheme val="minor"/>
      </font>
      <fill>
        <patternFill patternType="none">
          <fgColor indexed="64"/>
          <bgColor indexed="65"/>
        </patternFill>
      </fill>
      <alignment horizontal="center" vertical="bottom" textRotation="0" wrapText="0" indent="0" justifyLastLine="0" shrinkToFit="0" readingOrder="0"/>
    </dxf>
    <dxf>
      <font>
        <b val="0"/>
        <i val="0"/>
        <strike val="0"/>
        <outline val="0"/>
        <shadow val="0"/>
        <u val="none"/>
        <vertAlign val="baseline"/>
        <sz val="9"/>
        <color auto="1"/>
        <name val="Calibri"/>
        <family val="2"/>
        <scheme val="minor"/>
      </font>
      <numFmt numFmtId="0" formatCode="General"/>
      <fill>
        <patternFill patternType="none">
          <fgColor indexed="64"/>
          <bgColor auto="1"/>
        </patternFill>
      </fill>
      <alignment horizontal="center" vertical="bottom" textRotation="0" wrapText="0" indent="0" justifyLastLine="0" shrinkToFit="0" readingOrder="0"/>
    </dxf>
    <dxf>
      <font>
        <b val="0"/>
        <i val="0"/>
        <strike val="0"/>
        <outline val="0"/>
        <shadow val="0"/>
        <u val="none"/>
        <vertAlign val="baseline"/>
        <sz val="9"/>
        <color auto="1"/>
        <name val="Calibri"/>
        <family val="2"/>
        <scheme val="minor"/>
      </font>
      <numFmt numFmtId="0" formatCode="General"/>
      <fill>
        <patternFill patternType="none">
          <fgColor indexed="64"/>
          <bgColor auto="1"/>
        </patternFill>
      </fill>
      <alignment horizontal="center" vertical="bottom" textRotation="0" wrapText="0" indent="0" justifyLastLine="0" shrinkToFit="0" readingOrder="0"/>
    </dxf>
    <dxf>
      <font>
        <b val="0"/>
        <i val="0"/>
        <strike val="0"/>
        <outline val="0"/>
        <shadow val="0"/>
        <u val="none"/>
        <vertAlign val="baseline"/>
        <sz val="9"/>
        <color auto="1"/>
        <name val="Calibri"/>
        <family val="2"/>
        <scheme val="minor"/>
      </font>
      <numFmt numFmtId="0" formatCode="General"/>
      <fill>
        <patternFill patternType="none">
          <fgColor indexed="64"/>
          <bgColor auto="1"/>
        </patternFill>
      </fill>
      <alignment horizontal="center" vertical="bottom" textRotation="0" wrapText="0" indent="0" justifyLastLine="0" shrinkToFit="0" readingOrder="0"/>
    </dxf>
    <dxf>
      <font>
        <b val="0"/>
        <i val="0"/>
        <strike val="0"/>
        <outline val="0"/>
        <shadow val="0"/>
        <u val="none"/>
        <vertAlign val="baseline"/>
        <sz val="9"/>
        <color auto="1"/>
        <name val="Calibri"/>
        <family val="2"/>
        <scheme val="minor"/>
      </font>
      <numFmt numFmtId="0" formatCode="General"/>
      <fill>
        <patternFill patternType="none">
          <fgColor indexed="64"/>
          <bgColor auto="1"/>
        </patternFill>
      </fill>
      <alignment horizontal="center" vertical="bottom" textRotation="0" wrapText="0" indent="0" justifyLastLine="0" shrinkToFit="0" readingOrder="0"/>
    </dxf>
    <dxf>
      <font>
        <b val="0"/>
        <i val="0"/>
        <strike val="0"/>
        <outline val="0"/>
        <shadow val="0"/>
        <u val="none"/>
        <vertAlign val="baseline"/>
        <sz val="9"/>
        <color auto="1"/>
        <name val="Calibri"/>
        <family val="2"/>
        <scheme val="minor"/>
      </font>
      <fill>
        <patternFill patternType="none">
          <fgColor indexed="64"/>
          <bgColor auto="1"/>
        </patternFill>
      </fill>
      <alignment horizontal="center" vertical="bottom" textRotation="0" wrapText="0" indent="0" justifyLastLine="0" shrinkToFit="0" readingOrder="0"/>
    </dxf>
    <dxf>
      <font>
        <strike val="0"/>
        <outline val="0"/>
        <shadow val="0"/>
        <u val="none"/>
        <vertAlign val="baseline"/>
        <sz val="8"/>
        <color auto="1"/>
        <name val="Calibri"/>
        <family val="2"/>
        <scheme val="minor"/>
      </font>
      <fill>
        <patternFill patternType="none">
          <fgColor indexed="64"/>
          <bgColor auto="1"/>
        </patternFill>
      </fill>
      <alignment vertical="bottom" textRotation="0" wrapText="0" indent="0" justifyLastLine="0" shrinkToFit="0" readingOrder="0"/>
    </dxf>
    <dxf>
      <font>
        <b val="0"/>
        <i val="0"/>
        <strike val="0"/>
        <outline val="0"/>
        <shadow val="0"/>
        <u val="none"/>
        <vertAlign val="baseline"/>
        <sz val="9"/>
        <color auto="1"/>
        <name val="Calibri"/>
        <family val="2"/>
        <scheme val="minor"/>
      </font>
      <fill>
        <patternFill patternType="none">
          <fgColor indexed="64"/>
          <bgColor auto="1"/>
        </patternFill>
      </fill>
      <alignment horizontal="center" vertical="bottom" textRotation="0" wrapText="0" indent="0" justifyLastLine="0" shrinkToFit="0" readingOrder="0"/>
    </dxf>
    <dxf>
      <font>
        <b val="0"/>
        <i val="0"/>
        <strike val="0"/>
        <outline val="0"/>
        <shadow val="0"/>
        <u val="none"/>
        <vertAlign val="baseline"/>
        <sz val="9"/>
        <color auto="1"/>
        <name val="Calibri"/>
        <family val="2"/>
        <scheme val="minor"/>
      </font>
      <fill>
        <patternFill patternType="none">
          <fgColor indexed="64"/>
          <bgColor auto="1"/>
        </patternFill>
      </fill>
      <alignment horizontal="left" vertical="bottom" textRotation="0" wrapText="0" indent="0" justifyLastLine="0" shrinkToFit="0" readingOrder="0"/>
    </dxf>
    <dxf>
      <font>
        <b val="0"/>
        <i val="0"/>
        <strike val="0"/>
        <outline val="0"/>
        <shadow val="0"/>
        <u val="none"/>
        <vertAlign val="baseline"/>
        <sz val="9"/>
        <color auto="1"/>
        <name val="Calibri"/>
        <family val="2"/>
        <scheme val="minor"/>
      </font>
      <fill>
        <patternFill patternType="none">
          <fgColor indexed="64"/>
          <bgColor auto="1"/>
        </patternFill>
      </fill>
      <alignment vertical="bottom" textRotation="0" wrapText="0" indent="0" justifyLastLine="0" shrinkToFit="0" readingOrder="0"/>
    </dxf>
    <dxf>
      <font>
        <b val="0"/>
        <i val="0"/>
        <strike val="0"/>
        <condense val="0"/>
        <extend val="0"/>
        <outline val="0"/>
        <shadow val="0"/>
        <u val="none"/>
        <vertAlign val="baseline"/>
        <sz val="9"/>
        <color theme="0"/>
        <name val="Calibri"/>
        <family val="2"/>
        <scheme val="minor"/>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numFmt numFmtId="2" formatCode="0.00"/>
      <alignment horizontal="left" vertical="center" textRotation="0" wrapText="1" indent="0" justifyLastLine="0" shrinkToFit="0" readingOrder="0"/>
    </dxf>
    <dxf>
      <font>
        <b val="0"/>
        <i val="0"/>
        <strike val="0"/>
        <condense val="0"/>
        <extend val="0"/>
        <outline val="0"/>
        <shadow val="0"/>
        <u val="none"/>
        <vertAlign val="baseline"/>
        <sz val="12"/>
        <color theme="1" tint="4.9989318521683403E-2"/>
        <name val="Arial"/>
        <family val="2"/>
        <scheme val="none"/>
      </font>
      <numFmt numFmtId="166" formatCode="0.0000"/>
      <alignment horizontal="left" vertical="center" textRotation="0" wrapText="0" indent="0" justifyLastLine="0" shrinkToFit="0" readingOrder="0"/>
    </dxf>
    <dxf>
      <font>
        <b val="0"/>
        <i val="0"/>
        <strike val="0"/>
        <condense val="0"/>
        <extend val="0"/>
        <outline val="0"/>
        <shadow val="0"/>
        <u val="none"/>
        <vertAlign val="baseline"/>
        <sz val="12"/>
        <color theme="1" tint="4.9989318521683403E-2"/>
        <name val="Arial"/>
        <family val="2"/>
        <scheme val="none"/>
      </font>
      <numFmt numFmtId="2" formatCode="0.00"/>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numFmt numFmtId="2" formatCode="0.00"/>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numFmt numFmtId="2" formatCode="0.00"/>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numFmt numFmtId="1" formatCode="0"/>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numFmt numFmtId="1" formatCode="0"/>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rgb="FF000000"/>
        <name val="Arial"/>
        <family val="2"/>
        <scheme val="none"/>
      </font>
      <fill>
        <patternFill patternType="none">
          <fgColor rgb="FF000000"/>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0"/>
        <name val="Arial"/>
        <family val="2"/>
        <scheme val="none"/>
      </font>
      <fill>
        <patternFill patternType="solid">
          <fgColor indexed="64"/>
          <bgColor rgb="FF3A987D"/>
        </patternFill>
      </fill>
      <alignment horizontal="left" vertical="center" textRotation="0" wrapText="1" indent="0" justifyLastLine="0" shrinkToFit="0" readingOrder="0"/>
      <border diagonalUp="0" diagonalDown="0" outline="0">
        <left style="thin">
          <color theme="0"/>
        </left>
        <right style="thin">
          <color theme="0"/>
        </right>
        <top/>
        <bottom/>
      </border>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numFmt numFmtId="2" formatCode="0.00"/>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numFmt numFmtId="2" formatCode="0.00"/>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numFmt numFmtId="1" formatCode="0"/>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numFmt numFmtId="1" formatCode="0"/>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rgb="FF000000"/>
        <name val="Arial"/>
        <family val="2"/>
        <scheme val="none"/>
      </font>
      <fill>
        <patternFill patternType="none">
          <fgColor rgb="FF000000"/>
          <bgColor auto="1"/>
        </patternFill>
      </fill>
      <alignment horizontal="left" vertical="center" textRotation="0" wrapText="0" indent="0" justifyLastLine="0" shrinkToFit="0" readingOrder="0"/>
    </dxf>
    <dxf>
      <font>
        <b val="0"/>
        <i val="0"/>
        <strike val="0"/>
        <condense val="0"/>
        <extend val="0"/>
        <outline val="0"/>
        <shadow val="0"/>
        <u val="none"/>
        <vertAlign val="baseline"/>
        <sz val="12"/>
        <color theme="0"/>
        <name val="Arial"/>
        <family val="2"/>
        <scheme val="none"/>
      </font>
      <fill>
        <patternFill patternType="solid">
          <fgColor indexed="64"/>
          <bgColor rgb="FF3A987D"/>
        </patternFill>
      </fill>
      <alignment horizontal="left" vertical="center" textRotation="0" wrapText="1" indent="0" justifyLastLine="0" shrinkToFit="0" readingOrder="0"/>
      <border diagonalUp="0" diagonalDown="0" outline="0">
        <left style="thin">
          <color theme="0"/>
        </left>
        <right style="thin">
          <color theme="0"/>
        </right>
        <top/>
        <bottom/>
      </border>
    </dxf>
  </dxfs>
  <tableStyles count="0" defaultTableStyle="TableStyleMedium2" defaultPivotStyle="PivotStyleLight16"/>
  <colors>
    <mruColors>
      <color rgb="FFC0FF9C"/>
      <color rgb="FFFF40FF"/>
      <color rgb="FF205648"/>
      <color rgb="FFFFD5D9"/>
      <color rgb="FF00ACFE"/>
      <color rgb="FF0070C0"/>
      <color rgb="FFC0FFCA"/>
      <color rgb="FF93FF9F"/>
      <color rgb="FF7A81FF"/>
      <color rgb="FF94165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9.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8</xdr:col>
      <xdr:colOff>198262</xdr:colOff>
      <xdr:row>96</xdr:row>
      <xdr:rowOff>141112</xdr:rowOff>
    </xdr:from>
    <xdr:to>
      <xdr:col>10</xdr:col>
      <xdr:colOff>1717584</xdr:colOff>
      <xdr:row>120</xdr:row>
      <xdr:rowOff>174295</xdr:rowOff>
    </xdr:to>
    <xdr:pic>
      <xdr:nvPicPr>
        <xdr:cNvPr id="2" name="Grafik 1">
          <a:extLst>
            <a:ext uri="{FF2B5EF4-FFF2-40B4-BE49-F238E27FC236}">
              <a16:creationId xmlns:a16="http://schemas.microsoft.com/office/drawing/2014/main" id="{2E7704A7-DA4B-EF48-ABF4-E369BED7E879}"/>
            </a:ext>
          </a:extLst>
        </xdr:cNvPr>
        <xdr:cNvPicPr>
          <a:picLocks noChangeAspect="1"/>
        </xdr:cNvPicPr>
      </xdr:nvPicPr>
      <xdr:blipFill>
        <a:blip xmlns:r="http://schemas.openxmlformats.org/officeDocument/2006/relationships" r:embed="rId1"/>
        <a:stretch>
          <a:fillRect/>
        </a:stretch>
      </xdr:blipFill>
      <xdr:spPr>
        <a:xfrm>
          <a:off x="26753962" y="20829412"/>
          <a:ext cx="4904090" cy="4888087"/>
        </a:xfrm>
        <a:prstGeom prst="rect">
          <a:avLst/>
        </a:prstGeom>
      </xdr:spPr>
    </xdr:pic>
    <xdr:clientData/>
  </xdr:twoCellAnchor>
  <xdr:twoCellAnchor editAs="oneCell">
    <xdr:from>
      <xdr:col>4</xdr:col>
      <xdr:colOff>971550</xdr:colOff>
      <xdr:row>52</xdr:row>
      <xdr:rowOff>177800</xdr:rowOff>
    </xdr:from>
    <xdr:to>
      <xdr:col>6</xdr:col>
      <xdr:colOff>5848508</xdr:colOff>
      <xdr:row>87</xdr:row>
      <xdr:rowOff>136702</xdr:rowOff>
    </xdr:to>
    <xdr:pic>
      <xdr:nvPicPr>
        <xdr:cNvPr id="3" name="Grafik 2">
          <a:extLst>
            <a:ext uri="{FF2B5EF4-FFF2-40B4-BE49-F238E27FC236}">
              <a16:creationId xmlns:a16="http://schemas.microsoft.com/office/drawing/2014/main" id="{E7CE2CEA-ACF3-A740-9B57-A6C647E211B6}"/>
            </a:ext>
          </a:extLst>
        </xdr:cNvPr>
        <xdr:cNvPicPr>
          <a:picLocks noChangeAspect="1"/>
        </xdr:cNvPicPr>
      </xdr:nvPicPr>
      <xdr:blipFill>
        <a:blip xmlns:r="http://schemas.openxmlformats.org/officeDocument/2006/relationships" r:embed="rId2"/>
        <a:stretch>
          <a:fillRect/>
        </a:stretch>
      </xdr:blipFill>
      <xdr:spPr>
        <a:xfrm>
          <a:off x="15284450" y="11899900"/>
          <a:ext cx="9156858" cy="707090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xdr:col>
      <xdr:colOff>25400</xdr:colOff>
      <xdr:row>3</xdr:row>
      <xdr:rowOff>0</xdr:rowOff>
    </xdr:from>
    <xdr:ext cx="5388127" cy="1295400"/>
    <xdr:pic>
      <xdr:nvPicPr>
        <xdr:cNvPr id="2" name="Grafik 1">
          <a:extLst>
            <a:ext uri="{FF2B5EF4-FFF2-40B4-BE49-F238E27FC236}">
              <a16:creationId xmlns:a16="http://schemas.microsoft.com/office/drawing/2014/main" id="{D2C79671-0650-E542-A499-FE810013D45E}"/>
            </a:ext>
          </a:extLst>
        </xdr:cNvPr>
        <xdr:cNvPicPr>
          <a:picLocks noChangeAspect="1"/>
        </xdr:cNvPicPr>
      </xdr:nvPicPr>
      <xdr:blipFill>
        <a:blip xmlns:r="http://schemas.openxmlformats.org/officeDocument/2006/relationships" r:embed="rId1"/>
        <a:stretch>
          <a:fillRect/>
        </a:stretch>
      </xdr:blipFill>
      <xdr:spPr>
        <a:xfrm>
          <a:off x="850900" y="609600"/>
          <a:ext cx="5388127" cy="1295400"/>
        </a:xfrm>
        <a:prstGeom prst="rect">
          <a:avLst/>
        </a:prstGeom>
      </xdr:spPr>
    </xdr:pic>
    <xdr:clientData/>
  </xdr:oneCellAnchor>
  <xdr:oneCellAnchor>
    <xdr:from>
      <xdr:col>1</xdr:col>
      <xdr:colOff>0</xdr:colOff>
      <xdr:row>351</xdr:row>
      <xdr:rowOff>0</xdr:rowOff>
    </xdr:from>
    <xdr:ext cx="6088775" cy="9393141"/>
    <xdr:pic>
      <xdr:nvPicPr>
        <xdr:cNvPr id="3" name="Grafik 2">
          <a:extLst>
            <a:ext uri="{FF2B5EF4-FFF2-40B4-BE49-F238E27FC236}">
              <a16:creationId xmlns:a16="http://schemas.microsoft.com/office/drawing/2014/main" id="{648E8F58-5A98-CB46-AF45-1F6E635A34B8}"/>
            </a:ext>
          </a:extLst>
        </xdr:cNvPr>
        <xdr:cNvPicPr>
          <a:picLocks noChangeAspect="1"/>
        </xdr:cNvPicPr>
      </xdr:nvPicPr>
      <xdr:blipFill>
        <a:blip xmlns:r="http://schemas.openxmlformats.org/officeDocument/2006/relationships" r:embed="rId2"/>
        <a:stretch>
          <a:fillRect/>
        </a:stretch>
      </xdr:blipFill>
      <xdr:spPr>
        <a:xfrm>
          <a:off x="825500" y="71323200"/>
          <a:ext cx="6088775" cy="9393141"/>
        </a:xfrm>
        <a:prstGeom prst="rect">
          <a:avLst/>
        </a:prstGeom>
      </xdr:spPr>
    </xdr:pic>
    <xdr:clientData/>
  </xdr:oneCellAnchor>
  <xdr:oneCellAnchor>
    <xdr:from>
      <xdr:col>2</xdr:col>
      <xdr:colOff>2498130</xdr:colOff>
      <xdr:row>351</xdr:row>
      <xdr:rowOff>169475</xdr:rowOff>
    </xdr:from>
    <xdr:ext cx="6424027" cy="9095058"/>
    <xdr:pic>
      <xdr:nvPicPr>
        <xdr:cNvPr id="4" name="Grafik 3">
          <a:extLst>
            <a:ext uri="{FF2B5EF4-FFF2-40B4-BE49-F238E27FC236}">
              <a16:creationId xmlns:a16="http://schemas.microsoft.com/office/drawing/2014/main" id="{5A290655-99C9-5844-85C8-1EC17C9E078E}"/>
            </a:ext>
          </a:extLst>
        </xdr:cNvPr>
        <xdr:cNvPicPr>
          <a:picLocks noChangeAspect="1"/>
        </xdr:cNvPicPr>
      </xdr:nvPicPr>
      <xdr:blipFill>
        <a:blip xmlns:r="http://schemas.openxmlformats.org/officeDocument/2006/relationships" r:embed="rId3"/>
        <a:stretch>
          <a:fillRect/>
        </a:stretch>
      </xdr:blipFill>
      <xdr:spPr>
        <a:xfrm>
          <a:off x="2472730" y="71492675"/>
          <a:ext cx="6424027" cy="9095058"/>
        </a:xfrm>
        <a:prstGeom prst="rect">
          <a:avLst/>
        </a:prstGeom>
      </xdr:spPr>
    </xdr:pic>
    <xdr:clientData/>
  </xdr:oneCellAnchor>
  <xdr:oneCellAnchor>
    <xdr:from>
      <xdr:col>2</xdr:col>
      <xdr:colOff>8972033</xdr:colOff>
      <xdr:row>351</xdr:row>
      <xdr:rowOff>150962</xdr:rowOff>
    </xdr:from>
    <xdr:ext cx="6197377" cy="2962582"/>
    <xdr:pic>
      <xdr:nvPicPr>
        <xdr:cNvPr id="5" name="Grafik 4">
          <a:extLst>
            <a:ext uri="{FF2B5EF4-FFF2-40B4-BE49-F238E27FC236}">
              <a16:creationId xmlns:a16="http://schemas.microsoft.com/office/drawing/2014/main" id="{83A4101A-15FC-6949-91CC-53A7A0266D6F}"/>
            </a:ext>
          </a:extLst>
        </xdr:cNvPr>
        <xdr:cNvPicPr>
          <a:picLocks noChangeAspect="1"/>
        </xdr:cNvPicPr>
      </xdr:nvPicPr>
      <xdr:blipFill>
        <a:blip xmlns:r="http://schemas.openxmlformats.org/officeDocument/2006/relationships" r:embed="rId4"/>
        <a:stretch>
          <a:fillRect/>
        </a:stretch>
      </xdr:blipFill>
      <xdr:spPr>
        <a:xfrm>
          <a:off x="2482333" y="71474162"/>
          <a:ext cx="6197377" cy="2962582"/>
        </a:xfrm>
        <a:prstGeom prst="rect">
          <a:avLst/>
        </a:prstGeom>
      </xdr:spPr>
    </xdr:pic>
    <xdr:clientData/>
  </xdr:oneCellAnchor>
  <xdr:oneCellAnchor>
    <xdr:from>
      <xdr:col>1</xdr:col>
      <xdr:colOff>0</xdr:colOff>
      <xdr:row>424</xdr:row>
      <xdr:rowOff>0</xdr:rowOff>
    </xdr:from>
    <xdr:ext cx="5940155" cy="7769878"/>
    <xdr:pic>
      <xdr:nvPicPr>
        <xdr:cNvPr id="6" name="Grafik 5">
          <a:extLst>
            <a:ext uri="{FF2B5EF4-FFF2-40B4-BE49-F238E27FC236}">
              <a16:creationId xmlns:a16="http://schemas.microsoft.com/office/drawing/2014/main" id="{008E4CCA-A692-2549-AD62-6D363BF231C6}"/>
            </a:ext>
          </a:extLst>
        </xdr:cNvPr>
        <xdr:cNvPicPr>
          <a:picLocks noChangeAspect="1"/>
        </xdr:cNvPicPr>
      </xdr:nvPicPr>
      <xdr:blipFill>
        <a:blip xmlns:r="http://schemas.openxmlformats.org/officeDocument/2006/relationships" r:embed="rId5"/>
        <a:stretch>
          <a:fillRect/>
        </a:stretch>
      </xdr:blipFill>
      <xdr:spPr>
        <a:xfrm>
          <a:off x="825500" y="86156800"/>
          <a:ext cx="5940155" cy="7769878"/>
        </a:xfrm>
        <a:prstGeom prst="rect">
          <a:avLst/>
        </a:prstGeom>
      </xdr:spPr>
    </xdr:pic>
    <xdr:clientData/>
  </xdr:oneCellAnchor>
  <xdr:oneCellAnchor>
    <xdr:from>
      <xdr:col>2</xdr:col>
      <xdr:colOff>2366553</xdr:colOff>
      <xdr:row>424</xdr:row>
      <xdr:rowOff>64177</xdr:rowOff>
    </xdr:from>
    <xdr:ext cx="6063226" cy="7736143"/>
    <xdr:pic>
      <xdr:nvPicPr>
        <xdr:cNvPr id="7" name="Grafik 6">
          <a:extLst>
            <a:ext uri="{FF2B5EF4-FFF2-40B4-BE49-F238E27FC236}">
              <a16:creationId xmlns:a16="http://schemas.microsoft.com/office/drawing/2014/main" id="{E8574537-683C-2346-9D1F-B29552CE1267}"/>
            </a:ext>
          </a:extLst>
        </xdr:cNvPr>
        <xdr:cNvPicPr>
          <a:picLocks noChangeAspect="1"/>
        </xdr:cNvPicPr>
      </xdr:nvPicPr>
      <xdr:blipFill>
        <a:blip xmlns:r="http://schemas.openxmlformats.org/officeDocument/2006/relationships" r:embed="rId6"/>
        <a:stretch>
          <a:fillRect/>
        </a:stretch>
      </xdr:blipFill>
      <xdr:spPr>
        <a:xfrm>
          <a:off x="2480853" y="86220977"/>
          <a:ext cx="6063226" cy="7736143"/>
        </a:xfrm>
        <a:prstGeom prst="rect">
          <a:avLst/>
        </a:prstGeom>
      </xdr:spPr>
    </xdr:pic>
    <xdr:clientData/>
  </xdr:oneCellAnchor>
  <xdr:oneCellAnchor>
    <xdr:from>
      <xdr:col>2</xdr:col>
      <xdr:colOff>8675586</xdr:colOff>
      <xdr:row>424</xdr:row>
      <xdr:rowOff>187080</xdr:rowOff>
    </xdr:from>
    <xdr:ext cx="5238151" cy="4355034"/>
    <xdr:pic>
      <xdr:nvPicPr>
        <xdr:cNvPr id="8" name="Grafik 7">
          <a:extLst>
            <a:ext uri="{FF2B5EF4-FFF2-40B4-BE49-F238E27FC236}">
              <a16:creationId xmlns:a16="http://schemas.microsoft.com/office/drawing/2014/main" id="{4A4A0303-73AB-DC46-8E03-7D43568FB675}"/>
            </a:ext>
          </a:extLst>
        </xdr:cNvPr>
        <xdr:cNvPicPr>
          <a:picLocks noChangeAspect="1"/>
        </xdr:cNvPicPr>
      </xdr:nvPicPr>
      <xdr:blipFill>
        <a:blip xmlns:r="http://schemas.openxmlformats.org/officeDocument/2006/relationships" r:embed="rId7"/>
        <a:stretch>
          <a:fillRect/>
        </a:stretch>
      </xdr:blipFill>
      <xdr:spPr>
        <a:xfrm>
          <a:off x="2477986" y="86343880"/>
          <a:ext cx="5238151" cy="4355034"/>
        </a:xfrm>
        <a:prstGeom prst="rect">
          <a:avLst/>
        </a:prstGeom>
      </xdr:spPr>
    </xdr:pic>
    <xdr:clientData/>
  </xdr:one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Users/tatjanazurbriggen/Desktop/Master%20Thesis/Approach%20after%20Odenweller/Database%20Paper%20Odenweller/green-h2-upscaling-master/01_input_data/IEA%20Hydrogen%20Projects%20Database%202021%20(revised).xlsx" TargetMode="External"/><Relationship Id="rId1" Type="http://schemas.openxmlformats.org/officeDocument/2006/relationships/externalLinkPath" Target="/Users/tatjanazurbriggen/Desktop/Master%20Thesis/Approach%20after%20Odenweller/Database%20Paper%20Odenweller/green-h2-upscaling-master/01_input_data/IEA%20Hydrogen%20Projects%20Database%202021%20(revise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Notes"/>
      <sheetName val="Definitions and assumptions"/>
      <sheetName val="Projects"/>
      <sheetName val="Lists"/>
      <sheetName val="Countries"/>
      <sheetName val="References"/>
    </sheetNames>
    <sheetDataSet>
      <sheetData sheetId="0" refreshError="1"/>
      <sheetData sheetId="1" refreshError="1"/>
      <sheetData sheetId="2" refreshError="1"/>
      <sheetData sheetId="3">
        <row r="3">
          <cell r="D3" t="str">
            <v>ALK</v>
          </cell>
          <cell r="F3">
            <v>4.5999999999999999E-3</v>
          </cell>
        </row>
        <row r="4">
          <cell r="D4" t="str">
            <v>PEM</v>
          </cell>
          <cell r="F4">
            <v>5.1999999999999998E-3</v>
          </cell>
        </row>
        <row r="5">
          <cell r="D5" t="str">
            <v>SOEC</v>
          </cell>
          <cell r="F5">
            <v>3.8E-3</v>
          </cell>
        </row>
        <row r="6">
          <cell r="D6" t="str">
            <v>Other Electrolysis</v>
          </cell>
          <cell r="F6">
            <v>4.4999999999999997E-3</v>
          </cell>
        </row>
      </sheetData>
      <sheetData sheetId="4" refreshError="1"/>
      <sheetData sheetId="5" refreshError="1"/>
    </sheetDataSet>
  </externalBook>
</external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B1234F9-43AB-AA4A-8069-C8CD98B50E3B}" name="H2ProjectDB43" displayName="H2ProjectDB43" ref="A4:L1014" totalsRowShown="0" headerRowDxfId="372" dataDxfId="371">
  <autoFilter ref="A4:L1014" xr:uid="{D924D346-FEA8-0143-B3B7-D79CF82B9FBC}"/>
  <sortState xmlns:xlrd2="http://schemas.microsoft.com/office/spreadsheetml/2017/richdata2" ref="A5:O841">
    <sortCondition ref="A4:A841"/>
  </sortState>
  <tableColumns count="12">
    <tableColumn id="1" xr3:uid="{AC42D32A-BD22-E445-B44D-2F26C384A556}" name="Column1" dataDxfId="370"/>
    <tableColumn id="2" xr3:uid="{0EF5BF68-77D0-6A41-A9BC-03C876A4C1FB}" name="Column2" dataDxfId="369"/>
    <tableColumn id="3" xr3:uid="{F11E5C46-E132-4947-8A0D-FF96DE5F8CB3}" name="Column3" dataDxfId="368"/>
    <tableColumn id="6" xr3:uid="{7866A7FC-AED2-A34E-8CAB-971BBF4D3CC8}" name="Column4" dataDxfId="367"/>
    <tableColumn id="7" xr3:uid="{AF10DE3F-6D45-3947-8F3B-5C41FA9B9AFF}" name="Column5" dataDxfId="366"/>
    <tableColumn id="8" xr3:uid="{932DBD72-E61F-4345-BBD8-CCAA9E0D627B}" name="Column6" dataDxfId="365"/>
    <tableColumn id="9" xr3:uid="{E221BCD4-1583-4B4D-B14D-D24B5DA1AF6B}" name="Column7" dataDxfId="364"/>
    <tableColumn id="10" xr3:uid="{8C55121F-9D51-7142-9D05-407B1AFFFC08}" name="Column8" dataDxfId="363"/>
    <tableColumn id="13" xr3:uid="{7D74D790-5672-F64B-90E2-0A51EED8AF9B}" name="Column9" dataDxfId="362"/>
    <tableColumn id="28" xr3:uid="{CACCFFC0-39A2-3444-A8EA-0148EFD2E519}" name="Column10" dataDxfId="361"/>
    <tableColumn id="32" xr3:uid="{7E18A368-B24E-5A45-B2AB-354394842703}" name="Column11" dataDxfId="360"/>
    <tableColumn id="35" xr3:uid="{18F10C89-6836-5E4A-ACEB-47921DF642ED}" name="Column12" dataDxfId="359"/>
  </tableColumns>
  <tableStyleInfo name="TableStyleLight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4614E91-7F74-E04B-8FB7-FB4638F975C6}" name="H2ProjectDB434" displayName="H2ProjectDB434" ref="A4:N953" totalsRowShown="0" headerRowDxfId="358" dataDxfId="357">
  <autoFilter ref="A4:N953" xr:uid="{D924D346-FEA8-0143-B3B7-D79CF82B9FBC}"/>
  <sortState xmlns:xlrd2="http://schemas.microsoft.com/office/spreadsheetml/2017/richdata2" ref="A5:Q780">
    <sortCondition ref="A4:A780"/>
  </sortState>
  <tableColumns count="14">
    <tableColumn id="1" xr3:uid="{9C61FDE8-0174-C642-A161-8B0885EEB09D}" name="Column1" dataDxfId="356"/>
    <tableColumn id="2" xr3:uid="{78D6DC54-A4F1-BA4A-856F-4BBE9F53C117}" name="Column2" dataDxfId="355"/>
    <tableColumn id="3" xr3:uid="{F89C6ACB-DFC7-BB4A-99E4-A852723A596D}" name="Column3" dataDxfId="354"/>
    <tableColumn id="6" xr3:uid="{A984CA78-17FB-9644-9EB7-58571661F2C6}" name="Column4" dataDxfId="353"/>
    <tableColumn id="7" xr3:uid="{6E1689DD-32CC-6746-A17A-3EB2DA8C2FF2}" name="Column5" dataDxfId="352"/>
    <tableColumn id="8" xr3:uid="{39CED8CD-757F-9A46-A826-B4CFDA6AE48E}" name="Column6" dataDxfId="351"/>
    <tableColumn id="9" xr3:uid="{5D4A2491-AC6D-7147-B211-66844361397C}" name="Column7" dataDxfId="350"/>
    <tableColumn id="10" xr3:uid="{19905392-04FF-C643-82B1-5B1E68449572}" name="Column8" dataDxfId="349"/>
    <tableColumn id="13" xr3:uid="{72AF9E12-F99D-0947-B2E6-056E6DFC0406}" name="Column9" dataDxfId="348"/>
    <tableColumn id="28" xr3:uid="{79FB88AE-DE1E-1F4D-9A02-8494D7D90555}" name="Column10" dataDxfId="347"/>
    <tableColumn id="32" xr3:uid="{956ED47B-62EE-E04A-AAC8-265102110AB9}" name="Column11" dataDxfId="346"/>
    <tableColumn id="5" xr3:uid="{B524638E-609C-DD4C-9810-E1D10DA23E14}" name="Column12" dataDxfId="345">
      <calculatedColumnFormula>H2ProjectDB434[[#This Row],[Column11]]/10^6</calculatedColumnFormula>
    </tableColumn>
    <tableColumn id="12" xr3:uid="{95FB0E5E-5C4E-9C4A-90B0-B43376CA20D1}" name="Column13" dataDxfId="344">
      <calculatedColumnFormula>H2ProjectDB434[[#This Row],[Column12]]/10^6</calculatedColumnFormula>
    </tableColumn>
    <tableColumn id="4" xr3:uid="{A916E3C6-2CCE-3148-A569-996BAD5CB0F7}" name="Column132" dataDxfId="343"/>
  </tableColumns>
  <tableStyleInfo name="TableStyleLight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C57E8FF9-AF16-B946-8D8E-9972B509C3E9}" name="tabProjList" displayName="tabProjList" ref="A1:AC574" totalsRowShown="0" headerRowDxfId="342" dataDxfId="341">
  <autoFilter ref="A1:AC574" xr:uid="{00000000-000C-0000-FFFF-FFFF00000000}">
    <filterColumn colId="12">
      <filters>
        <filter val="Direct Air Capture"/>
      </filters>
    </filterColumn>
  </autoFilter>
  <sortState xmlns:xlrd2="http://schemas.microsoft.com/office/spreadsheetml/2017/richdata2" ref="A2:AC574">
    <sortCondition ref="A1:A574"/>
  </sortState>
  <tableColumns count="29">
    <tableColumn id="2" xr3:uid="{00000000-0010-0000-0000-000002000000}" name="Project name" dataDxfId="340" dataCellStyle="Notes"/>
    <tableColumn id="3" xr3:uid="{00000000-0010-0000-0000-000003000000}" name="Country" dataDxfId="339" dataCellStyle="Notes"/>
    <tableColumn id="4" xr3:uid="{00000000-0010-0000-0000-000004000000}" name="Partners" dataDxfId="338" dataCellStyle="Notes style"/>
    <tableColumn id="5" xr3:uid="{00000000-0010-0000-0000-000005000000}" name="Project type" dataDxfId="337" dataCellStyle="Notes"/>
    <tableColumn id="6" xr3:uid="{00000000-0010-0000-0000-000006000000}" name="Announcement" dataDxfId="336" dataCellStyle="Notes"/>
    <tableColumn id="9" xr3:uid="{00000000-0010-0000-0000-000009000000}" name="FID" dataDxfId="335" dataCellStyle="Notes"/>
    <tableColumn id="10" xr3:uid="{00000000-0010-0000-0000-00000A000000}" name="Operation" dataDxfId="334" dataCellStyle="Notes"/>
    <tableColumn id="11" xr3:uid="{00000000-0010-0000-0000-00000B000000}" name="Suspension/decommissioning" dataDxfId="333" dataCellStyle="Notes"/>
    <tableColumn id="8" xr3:uid="{01E04CAA-A223-4D6D-80B0-20A88790A559}" name="Project Status" dataDxfId="332" dataCellStyle="Notes"/>
    <tableColumn id="1" xr3:uid="{32FE8CD3-55BA-474A-9C05-671673B51B28}" name="Project phase" dataDxfId="331" dataCellStyle="Notes"/>
    <tableColumn id="16" xr3:uid="{00000000-0010-0000-0000-000010000000}" name="Announced capacity (low) (Mt CO2/yr)" dataDxfId="330" dataCellStyle="Notes"/>
    <tableColumn id="28" xr3:uid="{14C0B1BB-CA93-4432-8322-E918CA0DE161}" name="Announced capacity (high) (Mt CO2/yr)" dataDxfId="329" dataCellStyle="Notes"/>
    <tableColumn id="7" xr3:uid="{E03FB584-00F0-4BCA-8DE2-72FD6904981E}" name="Sector" dataDxfId="328" dataCellStyle="Notes 3"/>
    <tableColumn id="57" xr3:uid="{00000000-0010-0000-0000-000039000000}" name="Fate of carbon" dataDxfId="327"/>
    <tableColumn id="12" xr3:uid="{0C8B3255-23AF-46EF-B0EA-BA348C0AE024}" name="Part of CCUS hub" dataDxfId="326"/>
    <tableColumn id="21" xr3:uid="{99BE3196-DC24-462B-A464-6B299C33484C}" name="Ref 1" dataDxfId="325">
      <calculatedColumnFormula>IF(tabProjList[[#This Row],[Link 1]]&lt;&gt;"",HYPERLINK(tabProjList[[#This Row],[Link 1]],"Link 1"),"")</calculatedColumnFormula>
    </tableColumn>
    <tableColumn id="22" xr3:uid="{9532E375-FFED-4249-B0B0-35B3B067600D}" name="Ref 2" dataDxfId="324">
      <calculatedColumnFormula>IF(tabProjList[[#This Row],[Link 2]]&lt;&gt;"",HYPERLINK(tabProjList[[#This Row],[Link 2]],"Link 2"),"")</calculatedColumnFormula>
    </tableColumn>
    <tableColumn id="23" xr3:uid="{2CAFD696-6008-42FD-96D4-0256084386E2}" name="Ref 3" dataDxfId="323">
      <calculatedColumnFormula>IF(tabProjList[[#This Row],[Link 3]]&lt;&gt;"",HYPERLINK(tabProjList[[#This Row],[Link 3]],"Link 3"),"")</calculatedColumnFormula>
    </tableColumn>
    <tableColumn id="24" xr3:uid="{B72BB052-75EB-48AC-AA36-03C13F4611E4}" name="Ref 4" dataDxfId="322">
      <calculatedColumnFormula>IF(tabProjList[[#This Row],[Link 4]]&lt;&gt;"",HYPERLINK(tabProjList[[#This Row],[Link 4]],"Link 4"),"")</calculatedColumnFormula>
    </tableColumn>
    <tableColumn id="25" xr3:uid="{DEDEBBDA-AE7F-47A7-AAEE-474D1DE5823C}" name="Ref 5" dataDxfId="321">
      <calculatedColumnFormula>IF(tabProjList[[#This Row],[Link 5]]&lt;&gt;"",HYPERLINK(tabProjList[[#This Row],[Link 5]],"Link 5"),"")</calculatedColumnFormula>
    </tableColumn>
    <tableColumn id="26" xr3:uid="{A83F8175-C8C6-4ED3-8422-2ADE967FB28E}" name="Ref 6" dataDxfId="320">
      <calculatedColumnFormula>IF(tabProjList[[#This Row],[Link 6]]&lt;&gt;"",HYPERLINK(tabProjList[[#This Row],[Link 6]],"Link 6"),"")</calculatedColumnFormula>
    </tableColumn>
    <tableColumn id="27" xr3:uid="{BBE542F5-75E0-4C45-A95F-918BA5142B36}" name="Ref 7" dataDxfId="319">
      <calculatedColumnFormula>IF(tabProjList[[#This Row],[Link 7]]&lt;&gt;"",HYPERLINK(tabProjList[[#This Row],[Link 7]],"Link 7"),"")</calculatedColumnFormula>
    </tableColumn>
    <tableColumn id="13" xr3:uid="{DDBC5037-549C-4DC1-9DAC-81F7E59E9211}" name="Link 1" dataDxfId="318"/>
    <tableColumn id="14" xr3:uid="{381B7EAF-2E02-44AF-8979-E4F98A679EDD}" name="Link 2" dataDxfId="317"/>
    <tableColumn id="15" xr3:uid="{2F0E1896-BCE9-4EE2-82B5-59E739B2B61B}" name="Link 3" dataDxfId="316"/>
    <tableColumn id="17" xr3:uid="{86F2789B-6C09-4187-AD60-14A16D718371}" name="Link 4" dataDxfId="315"/>
    <tableColumn id="18" xr3:uid="{0C54BB91-8887-4724-B0D4-798B2D620E17}" name="Link 5" dataDxfId="314"/>
    <tableColumn id="19" xr3:uid="{BAC5A12B-6C98-4D19-A8C8-8C1A10F24D4B}" name="Link 6" dataDxfId="313"/>
    <tableColumn id="20" xr3:uid="{A3E6BD7E-5243-4F4D-BA85-4D7398D25380}" name="Link 7" dataDxfId="312"/>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924D346-FEA8-0143-B3B7-D79CF82B9FBC}" name="H2ProjectDB4" displayName="H2ProjectDB4" ref="A4:L984" totalsRowShown="0" headerRowDxfId="311" dataDxfId="310">
  <autoFilter ref="A4:L984" xr:uid="{D924D346-FEA8-0143-B3B7-D79CF82B9FBC}"/>
  <sortState xmlns:xlrd2="http://schemas.microsoft.com/office/spreadsheetml/2017/richdata2" ref="A5:O811">
    <sortCondition ref="A4:A811"/>
  </sortState>
  <tableColumns count="12">
    <tableColumn id="1" xr3:uid="{B3CAA9F7-99A2-3B4A-BCFE-15B0CD9E7D62}" name="Column1" dataDxfId="309"/>
    <tableColumn id="2" xr3:uid="{F68603A6-1D57-9643-B59F-CFC38FFC0EAF}" name="Column2" dataDxfId="308"/>
    <tableColumn id="3" xr3:uid="{C6F5D62F-2F65-4A4A-B246-909E567FB417}" name="Column3" dataDxfId="307"/>
    <tableColumn id="6" xr3:uid="{5F72653B-FC44-A94D-BB17-E2EE2BDD1911}" name="Column4" dataDxfId="306"/>
    <tableColumn id="7" xr3:uid="{54B5C13D-28B5-0E46-B048-CC8DB5611BD8}" name="Column5" dataDxfId="305"/>
    <tableColumn id="8" xr3:uid="{5A5DA85C-1C4B-E747-AEC8-72FC5220D088}" name="Column6" dataDxfId="304"/>
    <tableColumn id="9" xr3:uid="{03767674-7E30-9447-B89D-E6FFB616CCA8}" name="Column7" dataDxfId="303"/>
    <tableColumn id="10" xr3:uid="{98D9654B-D14E-C34D-9D55-CDC179DB7158}" name="Column8" dataDxfId="302"/>
    <tableColumn id="13" xr3:uid="{168B212E-5557-424C-9148-F6AAD0093C60}" name="Column11" dataDxfId="301"/>
    <tableColumn id="28" xr3:uid="{62E45E52-81F1-4046-90B7-A43684E1B6A4}" name="Column26" dataDxfId="300"/>
    <tableColumn id="32" xr3:uid="{DDAE4C80-F28E-BA47-93F2-BEF30885C62F}" name="Column30" dataDxfId="299"/>
    <tableColumn id="35" xr3:uid="{CA574E8E-3085-B44D-A30A-92E2A15287C3}" name="Column32" dataDxfId="298"/>
  </tableColumns>
  <tableStyleInfo name="TableStyleLight7" showFirstColumn="0" showLastColumn="0" showRowStripes="1" showColumnStripes="0"/>
</table>
</file>

<file path=xl/theme/theme1.xml><?xml version="1.0" encoding="utf-8"?>
<a:theme xmlns:a="http://schemas.openxmlformats.org/drawingml/2006/main" name="Office 2013 – 2022-Design">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1.xml"/><Relationship Id="rId1"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table" Target="../tables/table2.xml"/><Relationship Id="rId1"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8" Type="http://schemas.openxmlformats.org/officeDocument/2006/relationships/hyperlink" Target="https://www.csiro.au/en/work-with-us/ip-commercialisation/marketplace/co2gen" TargetMode="External"/><Relationship Id="rId13" Type="http://schemas.openxmlformats.org/officeDocument/2006/relationships/hyperlink" Target="https://www.concawe.eu/wp-content/uploads/E-fuels-article.pdf" TargetMode="External"/><Relationship Id="rId3" Type="http://schemas.openxmlformats.org/officeDocument/2006/relationships/hyperlink" Target="https://www.sciencedirect.com/science/article/pii/S2589004222002607" TargetMode="External"/><Relationship Id="rId7" Type="http://schemas.openxmlformats.org/officeDocument/2006/relationships/hyperlink" Target="https://www.noya.co/how-it-works" TargetMode="External"/><Relationship Id="rId12" Type="http://schemas.openxmlformats.org/officeDocument/2006/relationships/hyperlink" Target="https://www.nature.com/articles/s43247-023-01056-1" TargetMode="External"/><Relationship Id="rId2" Type="http://schemas.openxmlformats.org/officeDocument/2006/relationships/hyperlink" Target="https://www.iea.org/events/direct-air-capture-a-key-technology-for-net-zero" TargetMode="External"/><Relationship Id="rId1" Type="http://schemas.openxmlformats.org/officeDocument/2006/relationships/hyperlink" Target="https://www.iea.org/data-and-statistics/charts/co2-capture-by-direct-air-capture-planned-projects-and-in-the-net-zero-emissions-by-2050-scenario-2020-2030" TargetMode="External"/><Relationship Id="rId6" Type="http://schemas.openxmlformats.org/officeDocument/2006/relationships/hyperlink" Target="https://globalfutures.asu.edu/cnce/" TargetMode="External"/><Relationship Id="rId11" Type="http://schemas.openxmlformats.org/officeDocument/2006/relationships/hyperlink" Target="https://climeworks.com/plant-mammoth" TargetMode="External"/><Relationship Id="rId5" Type="http://schemas.openxmlformats.org/officeDocument/2006/relationships/hyperlink" Target="https://www.co2loc.com/news/&#163;3m-contract-award" TargetMode="External"/><Relationship Id="rId10" Type="http://schemas.openxmlformats.org/officeDocument/2006/relationships/hyperlink" Target="https://assets.publishing.service.gov.uk/media/62a054bf8fa8f5038ccc1a7b/pale-blue-dot-project-dreamcatcher.pdf" TargetMode="External"/><Relationship Id="rId4" Type="http://schemas.openxmlformats.org/officeDocument/2006/relationships/hyperlink" Target="https://www.sciencedirect.com/science/article/pii/S0009250923009727" TargetMode="External"/><Relationship Id="rId9" Type="http://schemas.openxmlformats.org/officeDocument/2006/relationships/hyperlink" Target="https://www.repair-carbon.com/blog/repair-news" TargetMode="External"/><Relationship Id="rId14" Type="http://schemas.openxmlformats.org/officeDocument/2006/relationships/hyperlink" Target="http://www.iea.org/data-and-statistics/data-product/ccus-projects-database" TargetMode="External"/></Relationships>
</file>

<file path=xl/worksheets/_rels/sheet4.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printerSettings" Target="../printerSettings/printerSettings1.bin"/><Relationship Id="rId1" Type="http://schemas.openxmlformats.org/officeDocument/2006/relationships/hyperlink" Target="mailto:Kairos@C" TargetMode="Externa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hyperlink" Target="https://www.climeworks.com/" TargetMode="External"/><Relationship Id="rId1" Type="http://schemas.openxmlformats.org/officeDocument/2006/relationships/hyperlink" Target="https://www.climeworks.com/" TargetMode="External"/><Relationship Id="rId5" Type="http://schemas.openxmlformats.org/officeDocument/2006/relationships/comments" Target="../comments3.xml"/><Relationship Id="rId4" Type="http://schemas.openxmlformats.org/officeDocument/2006/relationships/table" Target="../tables/table4.xml"/></Relationships>
</file>

<file path=xl/worksheets/_rels/sheet6.xml.rels><?xml version="1.0" encoding="UTF-8" standalone="yes"?>
<Relationships xmlns="http://schemas.openxmlformats.org/package/2006/relationships"><Relationship Id="rId8" Type="http://schemas.openxmlformats.org/officeDocument/2006/relationships/hyperlink" Target="https://www.edfenergy.com/energy/nuclear-new-build-projects/sizewell-c/news-views/sizewell-c-and-partners-awarded-direct-air-capture-funding" TargetMode="External"/><Relationship Id="rId13" Type="http://schemas.openxmlformats.org/officeDocument/2006/relationships/hyperlink" Target="https://www.heirloomcarbon.com/" TargetMode="External"/><Relationship Id="rId18" Type="http://schemas.openxmlformats.org/officeDocument/2006/relationships/hyperlink" Target="https://www.1pointfive.com/" TargetMode="External"/><Relationship Id="rId3" Type="http://schemas.openxmlformats.org/officeDocument/2006/relationships/hyperlink" Target="https://www.cacaca.co.uk/" TargetMode="External"/><Relationship Id="rId21" Type="http://schemas.openxmlformats.org/officeDocument/2006/relationships/drawing" Target="../drawings/drawing1.xml"/><Relationship Id="rId7" Type="http://schemas.openxmlformats.org/officeDocument/2006/relationships/hyperlink" Target="https://co2re.co/FacilityData" TargetMode="External"/><Relationship Id="rId12" Type="http://schemas.openxmlformats.org/officeDocument/2006/relationships/hyperlink" Target="https://www.noya.co/" TargetMode="External"/><Relationship Id="rId17" Type="http://schemas.openxmlformats.org/officeDocument/2006/relationships/hyperlink" Target="https://www.sustaera.com/" TargetMode="External"/><Relationship Id="rId2" Type="http://schemas.openxmlformats.org/officeDocument/2006/relationships/hyperlink" Target="https://www.thirdway.org/memo/mapping-the-progress-and-potential-of-carbon-capture-use-and-storage" TargetMode="External"/><Relationship Id="rId16" Type="http://schemas.openxmlformats.org/officeDocument/2006/relationships/hyperlink" Target="https://4401.earth/" TargetMode="External"/><Relationship Id="rId20" Type="http://schemas.openxmlformats.org/officeDocument/2006/relationships/hyperlink" Target="https://www.globalthermostat.com/" TargetMode="External"/><Relationship Id="rId1" Type="http://schemas.openxmlformats.org/officeDocument/2006/relationships/hyperlink" Target="https://www.climeworks.com/" TargetMode="External"/><Relationship Id="rId6" Type="http://schemas.openxmlformats.org/officeDocument/2006/relationships/hyperlink" Target="https://www.aspiradac.com/news" TargetMode="External"/><Relationship Id="rId11" Type="http://schemas.openxmlformats.org/officeDocument/2006/relationships/hyperlink" Target="https://www.thirdway.org/memo/mapping-the-progress-and-potential-of-carbon-capture-use-and-storage" TargetMode="External"/><Relationship Id="rId5" Type="http://schemas.openxmlformats.org/officeDocument/2006/relationships/hyperlink" Target="https://carbonengineering.com/news-updates/uks-first-large-scale-dac-facility/" TargetMode="External"/><Relationship Id="rId15" Type="http://schemas.openxmlformats.org/officeDocument/2006/relationships/hyperlink" Target="https://www.repair-carbon.com/" TargetMode="External"/><Relationship Id="rId10" Type="http://schemas.openxmlformats.org/officeDocument/2006/relationships/hyperlink" Target="https://climeworks.com/roadmap/mammoth" TargetMode="External"/><Relationship Id="rId19" Type="http://schemas.openxmlformats.org/officeDocument/2006/relationships/hyperlink" Target="https://www.csiro.au/en/work-with-us/ip-commercialisation/marketplace/co2gen" TargetMode="External"/><Relationship Id="rId4" Type="http://schemas.openxmlformats.org/officeDocument/2006/relationships/hyperlink" Target="https://oco.co.uk/" TargetMode="External"/><Relationship Id="rId9" Type="http://schemas.openxmlformats.org/officeDocument/2006/relationships/hyperlink" Target="https://www.hw.ac.uk/news/articles/2021/university-to-deliver-technology-innovation.htm" TargetMode="External"/><Relationship Id="rId14" Type="http://schemas.openxmlformats.org/officeDocument/2006/relationships/hyperlink" Target="https://origencarbonsolutions.com/8-rivers-calcite-and-origen-carbon-solutions-announce-joint-project-in-the-uk-selection-by-frontier/" TargetMode="External"/></Relationships>
</file>

<file path=xl/worksheets/_rels/sheet7.xml.rels><?xml version="1.0" encoding="UTF-8" standalone="yes"?>
<Relationships xmlns="http://schemas.openxmlformats.org/package/2006/relationships"><Relationship Id="rId8" Type="http://schemas.openxmlformats.org/officeDocument/2006/relationships/hyperlink" Target="https://www.edfenergy.com/energy/nuclear-new-build-projects/sizewell-c/news-views/sizewell-c-and-partners-awarded-direct-air-capture-funding" TargetMode="External"/><Relationship Id="rId13" Type="http://schemas.openxmlformats.org/officeDocument/2006/relationships/hyperlink" Target="https://www.heirloomcarbon.com/" TargetMode="External"/><Relationship Id="rId18" Type="http://schemas.openxmlformats.org/officeDocument/2006/relationships/hyperlink" Target="https://www.1pointfive.com/" TargetMode="External"/><Relationship Id="rId3" Type="http://schemas.openxmlformats.org/officeDocument/2006/relationships/hyperlink" Target="https://www.cacaca.co.uk/" TargetMode="External"/><Relationship Id="rId21" Type="http://schemas.openxmlformats.org/officeDocument/2006/relationships/drawing" Target="../drawings/drawing2.xml"/><Relationship Id="rId7" Type="http://schemas.openxmlformats.org/officeDocument/2006/relationships/hyperlink" Target="https://co2re.co/FacilityData" TargetMode="External"/><Relationship Id="rId12" Type="http://schemas.openxmlformats.org/officeDocument/2006/relationships/hyperlink" Target="https://www.noya.co/" TargetMode="External"/><Relationship Id="rId17" Type="http://schemas.openxmlformats.org/officeDocument/2006/relationships/hyperlink" Target="https://www.sustaera.com/" TargetMode="External"/><Relationship Id="rId2" Type="http://schemas.openxmlformats.org/officeDocument/2006/relationships/hyperlink" Target="https://www.thirdway.org/memo/mapping-the-progress-and-potential-of-carbon-capture-use-and-storage" TargetMode="External"/><Relationship Id="rId16" Type="http://schemas.openxmlformats.org/officeDocument/2006/relationships/hyperlink" Target="https://4401.earth/" TargetMode="External"/><Relationship Id="rId20" Type="http://schemas.openxmlformats.org/officeDocument/2006/relationships/hyperlink" Target="https://www.globalthermostat.com/" TargetMode="External"/><Relationship Id="rId1" Type="http://schemas.openxmlformats.org/officeDocument/2006/relationships/hyperlink" Target="https://www.climeworks.com/" TargetMode="External"/><Relationship Id="rId6" Type="http://schemas.openxmlformats.org/officeDocument/2006/relationships/hyperlink" Target="https://www.aspiradac.com/news" TargetMode="External"/><Relationship Id="rId11" Type="http://schemas.openxmlformats.org/officeDocument/2006/relationships/hyperlink" Target="https://www.thirdway.org/memo/mapping-the-progress-and-potential-of-carbon-capture-use-and-storage" TargetMode="External"/><Relationship Id="rId5" Type="http://schemas.openxmlformats.org/officeDocument/2006/relationships/hyperlink" Target="https://carbonengineering.com/news-updates/uks-first-large-scale-dac-facility/" TargetMode="External"/><Relationship Id="rId15" Type="http://schemas.openxmlformats.org/officeDocument/2006/relationships/hyperlink" Target="https://www.repair-carbon.com/" TargetMode="External"/><Relationship Id="rId10" Type="http://schemas.openxmlformats.org/officeDocument/2006/relationships/hyperlink" Target="https://climeworks.com/roadmap/mammoth" TargetMode="External"/><Relationship Id="rId19" Type="http://schemas.openxmlformats.org/officeDocument/2006/relationships/hyperlink" Target="https://www.csiro.au/en/work-with-us/ip-commercialisation/marketplace/co2gen" TargetMode="External"/><Relationship Id="rId4" Type="http://schemas.openxmlformats.org/officeDocument/2006/relationships/hyperlink" Target="https://oco.co.uk/" TargetMode="External"/><Relationship Id="rId9" Type="http://schemas.openxmlformats.org/officeDocument/2006/relationships/hyperlink" Target="https://www.hw.ac.uk/news/articles/2021/university-to-deliver-technology-innovation.htm" TargetMode="External"/><Relationship Id="rId14" Type="http://schemas.openxmlformats.org/officeDocument/2006/relationships/hyperlink" Target="https://origencarbonsolutions.com/8-rivers-calcite-and-origen-carbon-solutions-announce-joint-project-in-the-uk-selection-by-frontier/"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130BDD-DDEA-1546-8043-A31DE29E0F6F}">
  <dimension ref="A1:AG1023"/>
  <sheetViews>
    <sheetView zoomScale="50" zoomScaleNormal="70" workbookViewId="0">
      <selection activeCell="L32" sqref="L32"/>
    </sheetView>
  </sheetViews>
  <sheetFormatPr baseColWidth="10" defaultColWidth="0" defaultRowHeight="16"/>
  <cols>
    <col min="1" max="1" width="5.33203125" style="235" customWidth="1"/>
    <col min="2" max="2" width="152.5" style="235" customWidth="1"/>
    <col min="3" max="3" width="37" style="235" customWidth="1"/>
    <col min="4" max="4" width="11.33203125" style="397" customWidth="1"/>
    <col min="5" max="5" width="10.5" style="397" customWidth="1"/>
    <col min="6" max="6" width="44.33203125" style="235" customWidth="1"/>
    <col min="7" max="7" width="25.33203125" style="235" customWidth="1"/>
    <col min="8" max="8" width="39.1640625" style="235" customWidth="1"/>
    <col min="9" max="9" width="15" style="235" customWidth="1"/>
    <col min="10" max="10" width="18.5" style="340" customWidth="1"/>
    <col min="11" max="11" width="25.5" style="340" customWidth="1"/>
    <col min="12" max="12" width="9.5" style="235" customWidth="1"/>
    <col min="13" max="33" width="0" style="235" hidden="1" customWidth="1"/>
    <col min="34" max="16384" width="9.1640625" style="235" hidden="1"/>
  </cols>
  <sheetData>
    <row r="1" spans="1:12" s="323" customFormat="1">
      <c r="A1" s="577" t="s">
        <v>275</v>
      </c>
      <c r="B1" s="577"/>
      <c r="C1" s="577"/>
      <c r="D1" s="577"/>
      <c r="E1" s="577"/>
      <c r="F1" s="577"/>
      <c r="G1" s="577"/>
      <c r="H1" s="577"/>
      <c r="I1" s="577"/>
      <c r="J1" s="577"/>
      <c r="K1" s="577"/>
      <c r="L1" s="578"/>
    </row>
    <row r="2" spans="1:12" s="323" customFormat="1" ht="17">
      <c r="A2" s="579" t="s">
        <v>276</v>
      </c>
      <c r="B2" s="579" t="s">
        <v>277</v>
      </c>
      <c r="C2" s="579" t="s">
        <v>92</v>
      </c>
      <c r="D2" s="581" t="s">
        <v>278</v>
      </c>
      <c r="E2" s="581" t="s">
        <v>279</v>
      </c>
      <c r="F2" s="579" t="s">
        <v>280</v>
      </c>
      <c r="G2" s="324" t="s">
        <v>281</v>
      </c>
      <c r="H2" s="325"/>
      <c r="I2" s="326" t="s">
        <v>282</v>
      </c>
      <c r="J2" s="327" t="s">
        <v>283</v>
      </c>
      <c r="K2" s="328" t="s">
        <v>666</v>
      </c>
      <c r="L2" s="329" t="s">
        <v>284</v>
      </c>
    </row>
    <row r="3" spans="1:12" s="323" customFormat="1" ht="72.75" customHeight="1">
      <c r="A3" s="580"/>
      <c r="B3" s="580"/>
      <c r="C3" s="580"/>
      <c r="D3" s="582"/>
      <c r="E3" s="582"/>
      <c r="F3" s="580"/>
      <c r="G3" s="326"/>
      <c r="H3" s="329" t="s">
        <v>285</v>
      </c>
      <c r="I3" s="330" t="s">
        <v>560</v>
      </c>
      <c r="J3" s="331"/>
      <c r="K3" s="327" t="s">
        <v>286</v>
      </c>
      <c r="L3" s="332"/>
    </row>
    <row r="4" spans="1:12" s="323" customFormat="1" ht="59">
      <c r="A4" s="333" t="s">
        <v>287</v>
      </c>
      <c r="B4" s="333" t="s">
        <v>288</v>
      </c>
      <c r="C4" s="333" t="s">
        <v>289</v>
      </c>
      <c r="D4" s="387" t="s">
        <v>290</v>
      </c>
      <c r="E4" s="387" t="s">
        <v>291</v>
      </c>
      <c r="F4" s="334" t="s">
        <v>292</v>
      </c>
      <c r="G4" s="334" t="s">
        <v>293</v>
      </c>
      <c r="H4" s="334" t="s">
        <v>294</v>
      </c>
      <c r="I4" s="334" t="s">
        <v>295</v>
      </c>
      <c r="J4" s="335" t="s">
        <v>296</v>
      </c>
      <c r="K4" s="335" t="s">
        <v>297</v>
      </c>
      <c r="L4" s="336" t="s">
        <v>298</v>
      </c>
    </row>
    <row r="5" spans="1:12" ht="32.25" customHeight="1">
      <c r="A5" s="235">
        <v>1</v>
      </c>
      <c r="B5" s="233" t="s">
        <v>598</v>
      </c>
      <c r="C5" s="233" t="s">
        <v>242</v>
      </c>
      <c r="D5" s="388">
        <v>2010</v>
      </c>
      <c r="E5" s="388">
        <v>2013</v>
      </c>
      <c r="F5" s="238" t="s">
        <v>638</v>
      </c>
      <c r="G5" s="347"/>
      <c r="H5" s="233"/>
      <c r="I5" s="233"/>
      <c r="J5" s="337" t="s">
        <v>570</v>
      </c>
      <c r="K5" s="377">
        <f>10*10^3</f>
        <v>10000</v>
      </c>
      <c r="L5" s="233" t="s">
        <v>541</v>
      </c>
    </row>
    <row r="6" spans="1:12" ht="32.25" customHeight="1">
      <c r="A6" s="235">
        <v>2</v>
      </c>
      <c r="B6" s="233" t="s">
        <v>86</v>
      </c>
      <c r="C6" s="233" t="s">
        <v>242</v>
      </c>
      <c r="D6" s="388">
        <v>2013</v>
      </c>
      <c r="F6" s="233" t="s">
        <v>302</v>
      </c>
      <c r="G6" s="233" t="s">
        <v>97</v>
      </c>
      <c r="I6" s="233" t="s">
        <v>303</v>
      </c>
      <c r="J6" s="337" t="s">
        <v>570</v>
      </c>
      <c r="K6" s="377">
        <v>10000</v>
      </c>
      <c r="L6" s="233" t="s">
        <v>646</v>
      </c>
    </row>
    <row r="7" spans="1:12" ht="32.25" customHeight="1">
      <c r="A7" s="235">
        <v>3</v>
      </c>
      <c r="B7" s="233" t="s">
        <v>11</v>
      </c>
      <c r="C7" s="233" t="s">
        <v>671</v>
      </c>
      <c r="D7" s="388">
        <v>2015</v>
      </c>
      <c r="F7" s="233" t="s">
        <v>302</v>
      </c>
      <c r="G7" s="233" t="s">
        <v>100</v>
      </c>
      <c r="I7" s="233" t="s">
        <v>101</v>
      </c>
      <c r="J7" s="337" t="s">
        <v>571</v>
      </c>
      <c r="K7" s="377">
        <v>1</v>
      </c>
      <c r="L7" s="233" t="s">
        <v>646</v>
      </c>
    </row>
    <row r="8" spans="1:12" ht="32.25" customHeight="1">
      <c r="A8" s="235">
        <v>4</v>
      </c>
      <c r="B8" s="233" t="s">
        <v>4</v>
      </c>
      <c r="C8" s="233" t="s">
        <v>672</v>
      </c>
      <c r="D8" s="388">
        <v>2015</v>
      </c>
      <c r="F8" s="233" t="s">
        <v>302</v>
      </c>
      <c r="G8" s="233" t="s">
        <v>103</v>
      </c>
      <c r="I8" s="233" t="s">
        <v>101</v>
      </c>
      <c r="J8" s="337" t="s">
        <v>604</v>
      </c>
      <c r="K8" s="377">
        <v>365</v>
      </c>
      <c r="L8" s="233" t="s">
        <v>646</v>
      </c>
    </row>
    <row r="9" spans="1:12" ht="32.25" customHeight="1">
      <c r="A9" s="235">
        <v>5</v>
      </c>
      <c r="B9" s="233" t="s">
        <v>536</v>
      </c>
      <c r="C9" s="233" t="s">
        <v>672</v>
      </c>
      <c r="D9" s="388">
        <v>2015</v>
      </c>
      <c r="F9" s="233" t="s">
        <v>302</v>
      </c>
      <c r="G9" s="347"/>
      <c r="H9" s="236"/>
      <c r="I9" s="236"/>
      <c r="J9" s="337" t="s">
        <v>580</v>
      </c>
      <c r="K9" s="377">
        <f xml:space="preserve"> ((8.5+9)/2)*1000</f>
        <v>8750</v>
      </c>
      <c r="L9" s="233" t="s">
        <v>541</v>
      </c>
    </row>
    <row r="10" spans="1:12" ht="32.25" customHeight="1">
      <c r="A10" s="235">
        <v>6</v>
      </c>
      <c r="B10" s="233" t="s">
        <v>11</v>
      </c>
      <c r="C10" s="233" t="s">
        <v>673</v>
      </c>
      <c r="D10" s="388">
        <v>2016</v>
      </c>
      <c r="F10" s="233" t="s">
        <v>302</v>
      </c>
      <c r="G10" s="233" t="s">
        <v>103</v>
      </c>
      <c r="I10" s="233" t="s">
        <v>101</v>
      </c>
      <c r="J10" s="337" t="s">
        <v>572</v>
      </c>
      <c r="K10" s="377">
        <v>50</v>
      </c>
      <c r="L10" s="233" t="s">
        <v>646</v>
      </c>
    </row>
    <row r="11" spans="1:12" ht="32.25" customHeight="1">
      <c r="A11" s="235">
        <v>7</v>
      </c>
      <c r="B11" s="233" t="s">
        <v>11</v>
      </c>
      <c r="C11" s="233" t="s">
        <v>673</v>
      </c>
      <c r="D11" s="388">
        <v>2017</v>
      </c>
      <c r="F11" s="233" t="s">
        <v>302</v>
      </c>
      <c r="G11" s="233" t="s">
        <v>104</v>
      </c>
      <c r="I11" s="233" t="s">
        <v>101</v>
      </c>
      <c r="J11" s="337" t="s">
        <v>573</v>
      </c>
      <c r="K11" s="377">
        <v>900</v>
      </c>
      <c r="L11" s="233" t="s">
        <v>646</v>
      </c>
    </row>
    <row r="12" spans="1:12" ht="32.25" customHeight="1">
      <c r="A12" s="235">
        <v>8</v>
      </c>
      <c r="B12" s="233" t="s">
        <v>11</v>
      </c>
      <c r="C12" s="233" t="s">
        <v>674</v>
      </c>
      <c r="D12" s="388">
        <v>2017</v>
      </c>
      <c r="F12" s="233" t="s">
        <v>302</v>
      </c>
      <c r="G12" s="233" t="s">
        <v>409</v>
      </c>
      <c r="I12" s="233" t="s">
        <v>107</v>
      </c>
      <c r="J12" s="337" t="s">
        <v>572</v>
      </c>
      <c r="K12" s="377">
        <v>50</v>
      </c>
      <c r="L12" s="233" t="s">
        <v>646</v>
      </c>
    </row>
    <row r="13" spans="1:12" ht="32.25" customHeight="1">
      <c r="A13" s="235">
        <v>9</v>
      </c>
      <c r="B13" s="233" t="s">
        <v>536</v>
      </c>
      <c r="C13" s="233" t="s">
        <v>672</v>
      </c>
      <c r="D13" s="388">
        <v>2017</v>
      </c>
      <c r="F13" s="233" t="s">
        <v>302</v>
      </c>
      <c r="G13" s="347"/>
      <c r="J13" s="337" t="s">
        <v>580</v>
      </c>
      <c r="K13" s="377">
        <f xml:space="preserve"> ((8.5+9)/2)*1000</f>
        <v>8750</v>
      </c>
      <c r="L13" s="233" t="s">
        <v>541</v>
      </c>
    </row>
    <row r="14" spans="1:12" ht="32.25" customHeight="1">
      <c r="A14" s="235">
        <v>10</v>
      </c>
      <c r="B14" s="233" t="s">
        <v>564</v>
      </c>
      <c r="C14" s="233" t="s">
        <v>673</v>
      </c>
      <c r="D14" s="388">
        <v>2017</v>
      </c>
      <c r="F14" s="233" t="s">
        <v>302</v>
      </c>
      <c r="G14" s="347"/>
      <c r="H14" s="233"/>
      <c r="I14" s="233"/>
      <c r="J14" s="337" t="s">
        <v>592</v>
      </c>
      <c r="K14" s="377">
        <v>900</v>
      </c>
      <c r="L14" s="233" t="s">
        <v>541</v>
      </c>
    </row>
    <row r="15" spans="1:12" ht="32.25" customHeight="1">
      <c r="A15" s="235">
        <v>11</v>
      </c>
      <c r="B15" s="233" t="s">
        <v>584</v>
      </c>
      <c r="C15" s="233" t="s">
        <v>674</v>
      </c>
      <c r="D15" s="388">
        <v>2017</v>
      </c>
      <c r="F15" s="233" t="s">
        <v>591</v>
      </c>
      <c r="G15" s="347"/>
      <c r="H15" s="233"/>
      <c r="I15" s="233"/>
      <c r="J15" s="337" t="s">
        <v>593</v>
      </c>
      <c r="K15" s="377">
        <v>50</v>
      </c>
      <c r="L15" s="233" t="s">
        <v>541</v>
      </c>
    </row>
    <row r="16" spans="1:12" ht="32.25" customHeight="1">
      <c r="A16" s="235">
        <v>12</v>
      </c>
      <c r="B16" s="233" t="s">
        <v>11</v>
      </c>
      <c r="C16" s="233" t="s">
        <v>673</v>
      </c>
      <c r="D16" s="388">
        <v>2018</v>
      </c>
      <c r="F16" s="233" t="s">
        <v>302</v>
      </c>
      <c r="G16" s="233" t="s">
        <v>108</v>
      </c>
      <c r="I16" s="233" t="s">
        <v>101</v>
      </c>
      <c r="J16" s="337" t="s">
        <v>574</v>
      </c>
      <c r="K16" s="377">
        <v>600</v>
      </c>
      <c r="L16" s="233" t="s">
        <v>646</v>
      </c>
    </row>
    <row r="17" spans="1:12" ht="32.25" customHeight="1">
      <c r="A17" s="235">
        <v>13</v>
      </c>
      <c r="B17" s="233" t="s">
        <v>11</v>
      </c>
      <c r="C17" s="233" t="s">
        <v>673</v>
      </c>
      <c r="D17" s="388">
        <v>2018</v>
      </c>
      <c r="F17" s="233" t="s">
        <v>302</v>
      </c>
      <c r="G17" s="233" t="s">
        <v>103</v>
      </c>
      <c r="I17" s="233" t="s">
        <v>101</v>
      </c>
      <c r="J17" s="337" t="s">
        <v>575</v>
      </c>
      <c r="K17" s="377">
        <v>3</v>
      </c>
      <c r="L17" s="233" t="s">
        <v>646</v>
      </c>
    </row>
    <row r="18" spans="1:12" ht="32.25" customHeight="1">
      <c r="A18" s="235">
        <v>14</v>
      </c>
      <c r="B18" s="233" t="s">
        <v>11</v>
      </c>
      <c r="C18" s="233" t="s">
        <v>675</v>
      </c>
      <c r="D18" s="388">
        <v>2018</v>
      </c>
      <c r="F18" s="233" t="s">
        <v>302</v>
      </c>
      <c r="G18" s="233" t="s">
        <v>103</v>
      </c>
      <c r="I18" s="233" t="s">
        <v>101</v>
      </c>
      <c r="J18" s="337" t="s">
        <v>576</v>
      </c>
      <c r="K18" s="377">
        <v>150</v>
      </c>
      <c r="L18" s="233" t="s">
        <v>646</v>
      </c>
    </row>
    <row r="19" spans="1:12" ht="32.25" customHeight="1">
      <c r="A19" s="235">
        <v>15</v>
      </c>
      <c r="B19" s="233" t="s">
        <v>585</v>
      </c>
      <c r="C19" s="233" t="s">
        <v>675</v>
      </c>
      <c r="D19" s="388">
        <v>2018</v>
      </c>
      <c r="E19" s="388">
        <v>2018</v>
      </c>
      <c r="F19" s="238" t="s">
        <v>638</v>
      </c>
      <c r="G19" s="347"/>
      <c r="H19" s="233"/>
      <c r="I19" s="233"/>
      <c r="J19" s="337" t="s">
        <v>594</v>
      </c>
      <c r="K19" s="377">
        <v>150</v>
      </c>
      <c r="L19" s="233" t="s">
        <v>541</v>
      </c>
    </row>
    <row r="20" spans="1:12" ht="32.25" customHeight="1">
      <c r="A20" s="235">
        <v>16</v>
      </c>
      <c r="B20" s="233" t="s">
        <v>86</v>
      </c>
      <c r="C20" s="233" t="s">
        <v>242</v>
      </c>
      <c r="D20" s="388">
        <v>2019</v>
      </c>
      <c r="F20" s="233" t="s">
        <v>302</v>
      </c>
      <c r="G20" s="347"/>
      <c r="I20" s="233"/>
      <c r="J20" s="337" t="s">
        <v>577</v>
      </c>
      <c r="K20" s="377">
        <v>4000</v>
      </c>
      <c r="L20" s="233" t="s">
        <v>646</v>
      </c>
    </row>
    <row r="21" spans="1:12" ht="32.25" customHeight="1">
      <c r="A21" s="235">
        <v>17</v>
      </c>
      <c r="B21" s="233" t="s">
        <v>11</v>
      </c>
      <c r="C21" s="233" t="s">
        <v>671</v>
      </c>
      <c r="D21" s="388">
        <v>2019</v>
      </c>
      <c r="F21" s="233" t="s">
        <v>302</v>
      </c>
      <c r="G21" s="233" t="s">
        <v>103</v>
      </c>
      <c r="I21" s="233" t="s">
        <v>101</v>
      </c>
      <c r="J21" s="337" t="s">
        <v>575</v>
      </c>
      <c r="K21" s="377">
        <v>3</v>
      </c>
      <c r="L21" s="233" t="s">
        <v>646</v>
      </c>
    </row>
    <row r="22" spans="1:12" ht="32.25" customHeight="1">
      <c r="A22" s="235">
        <v>18</v>
      </c>
      <c r="B22" s="233" t="s">
        <v>11</v>
      </c>
      <c r="C22" s="233" t="s">
        <v>676</v>
      </c>
      <c r="D22" s="388">
        <v>2019</v>
      </c>
      <c r="F22" s="233" t="s">
        <v>302</v>
      </c>
      <c r="G22" s="233" t="s">
        <v>103</v>
      </c>
      <c r="I22" s="233" t="s">
        <v>101</v>
      </c>
      <c r="J22" s="337" t="s">
        <v>575</v>
      </c>
      <c r="K22" s="377">
        <v>3</v>
      </c>
      <c r="L22" s="233" t="s">
        <v>646</v>
      </c>
    </row>
    <row r="23" spans="1:12" ht="32.25" customHeight="1">
      <c r="A23" s="235">
        <v>19</v>
      </c>
      <c r="B23" s="233" t="s">
        <v>11</v>
      </c>
      <c r="C23" s="233" t="s">
        <v>671</v>
      </c>
      <c r="D23" s="388">
        <v>2019</v>
      </c>
      <c r="F23" s="233" t="s">
        <v>302</v>
      </c>
      <c r="G23" s="233" t="s">
        <v>103</v>
      </c>
      <c r="I23" s="233" t="s">
        <v>101</v>
      </c>
      <c r="J23" s="337" t="s">
        <v>575</v>
      </c>
      <c r="K23" s="377">
        <v>3</v>
      </c>
      <c r="L23" s="233" t="s">
        <v>646</v>
      </c>
    </row>
    <row r="24" spans="1:12" ht="32.25" customHeight="1">
      <c r="A24" s="235">
        <v>20</v>
      </c>
      <c r="B24" s="233" t="s">
        <v>11</v>
      </c>
      <c r="C24" s="233" t="s">
        <v>671</v>
      </c>
      <c r="D24" s="388">
        <v>2019</v>
      </c>
      <c r="F24" s="233" t="s">
        <v>302</v>
      </c>
      <c r="G24" s="233" t="s">
        <v>103</v>
      </c>
      <c r="I24" s="233" t="s">
        <v>101</v>
      </c>
      <c r="J24" s="337" t="s">
        <v>572</v>
      </c>
      <c r="K24" s="377">
        <v>50</v>
      </c>
      <c r="L24" s="233" t="s">
        <v>646</v>
      </c>
    </row>
    <row r="25" spans="1:12" ht="49" customHeight="1">
      <c r="A25" s="235">
        <v>21</v>
      </c>
      <c r="B25" s="233" t="s">
        <v>586</v>
      </c>
      <c r="C25" s="233" t="s">
        <v>671</v>
      </c>
      <c r="D25" s="388">
        <v>2019</v>
      </c>
      <c r="F25" s="233" t="s">
        <v>591</v>
      </c>
      <c r="G25" s="347"/>
      <c r="H25" s="233"/>
      <c r="I25" s="233"/>
      <c r="J25" s="338" t="s">
        <v>642</v>
      </c>
      <c r="K25" s="378">
        <f>(3650*((2.9+3.6)/2))/1000</f>
        <v>11.862500000000001</v>
      </c>
      <c r="L25" s="233" t="s">
        <v>647</v>
      </c>
    </row>
    <row r="26" spans="1:12" ht="32.25" customHeight="1">
      <c r="A26" s="235">
        <v>22</v>
      </c>
      <c r="B26" s="233" t="s">
        <v>11</v>
      </c>
      <c r="C26" s="233" t="s">
        <v>671</v>
      </c>
      <c r="D26" s="388">
        <v>2020</v>
      </c>
      <c r="F26" s="233" t="s">
        <v>302</v>
      </c>
      <c r="G26" s="233" t="s">
        <v>103</v>
      </c>
      <c r="I26" s="233" t="s">
        <v>101</v>
      </c>
      <c r="J26" s="337" t="s">
        <v>572</v>
      </c>
      <c r="K26" s="377">
        <v>50</v>
      </c>
      <c r="L26" s="233" t="s">
        <v>646</v>
      </c>
    </row>
    <row r="27" spans="1:12" ht="32.25" customHeight="1">
      <c r="A27" s="235">
        <v>23</v>
      </c>
      <c r="B27" s="233" t="s">
        <v>11</v>
      </c>
      <c r="C27" s="233" t="s">
        <v>671</v>
      </c>
      <c r="D27" s="388">
        <v>2020</v>
      </c>
      <c r="F27" s="233" t="s">
        <v>302</v>
      </c>
      <c r="G27" s="233" t="s">
        <v>103</v>
      </c>
      <c r="I27" s="233" t="s">
        <v>101</v>
      </c>
      <c r="J27" s="337" t="s">
        <v>575</v>
      </c>
      <c r="K27" s="377">
        <v>3</v>
      </c>
      <c r="L27" s="233" t="s">
        <v>646</v>
      </c>
    </row>
    <row r="28" spans="1:12" ht="32.25" customHeight="1">
      <c r="A28" s="235">
        <v>24</v>
      </c>
      <c r="B28" s="233" t="s">
        <v>11</v>
      </c>
      <c r="C28" s="233" t="s">
        <v>671</v>
      </c>
      <c r="D28" s="388">
        <v>2020</v>
      </c>
      <c r="F28" s="233" t="s">
        <v>302</v>
      </c>
      <c r="G28" s="233" t="s">
        <v>103</v>
      </c>
      <c r="I28" s="233" t="s">
        <v>101</v>
      </c>
      <c r="J28" s="337" t="s">
        <v>575</v>
      </c>
      <c r="K28" s="377">
        <v>3</v>
      </c>
      <c r="L28" s="233" t="s">
        <v>646</v>
      </c>
    </row>
    <row r="29" spans="1:12" ht="32.25" customHeight="1">
      <c r="A29" s="235">
        <v>25</v>
      </c>
      <c r="B29" s="233" t="s">
        <v>587</v>
      </c>
      <c r="C29" s="233" t="s">
        <v>671</v>
      </c>
      <c r="D29" s="388">
        <v>2020</v>
      </c>
      <c r="F29" s="233" t="s">
        <v>591</v>
      </c>
      <c r="G29" s="347"/>
      <c r="H29" s="233"/>
      <c r="I29" s="233"/>
      <c r="J29" s="337"/>
      <c r="K29" s="377"/>
      <c r="L29" s="233" t="s">
        <v>541</v>
      </c>
    </row>
    <row r="30" spans="1:12" ht="32.25" customHeight="1">
      <c r="A30" s="235">
        <v>26</v>
      </c>
      <c r="B30" s="233" t="s">
        <v>11</v>
      </c>
      <c r="C30" s="233" t="s">
        <v>674</v>
      </c>
      <c r="D30" s="388">
        <v>2021</v>
      </c>
      <c r="F30" s="233" t="s">
        <v>302</v>
      </c>
      <c r="G30" s="233" t="s">
        <v>409</v>
      </c>
      <c r="I30" s="233" t="s">
        <v>107</v>
      </c>
      <c r="J30" s="337" t="s">
        <v>577</v>
      </c>
      <c r="K30" s="377">
        <v>4000</v>
      </c>
      <c r="L30" s="233" t="s">
        <v>646</v>
      </c>
    </row>
    <row r="31" spans="1:12" ht="32.25" customHeight="1">
      <c r="A31" s="235">
        <v>27</v>
      </c>
      <c r="B31" s="233" t="s">
        <v>536</v>
      </c>
      <c r="C31" s="233" t="s">
        <v>677</v>
      </c>
      <c r="D31" s="388">
        <v>2021</v>
      </c>
      <c r="F31" s="233" t="s">
        <v>566</v>
      </c>
      <c r="G31" s="347"/>
      <c r="J31" s="339" t="s">
        <v>582</v>
      </c>
      <c r="K31" s="377">
        <f>((0.5+1)/2)*10^6</f>
        <v>750000</v>
      </c>
      <c r="L31" s="233" t="s">
        <v>541</v>
      </c>
    </row>
    <row r="32" spans="1:12" s="416" customFormat="1" ht="32.25" customHeight="1">
      <c r="A32" s="235">
        <v>28</v>
      </c>
      <c r="B32" s="416" t="s">
        <v>856</v>
      </c>
      <c r="C32" s="416" t="s">
        <v>677</v>
      </c>
      <c r="D32" s="417">
        <v>2021</v>
      </c>
      <c r="E32" s="417"/>
      <c r="F32" s="416" t="s">
        <v>616</v>
      </c>
      <c r="G32" s="416" t="s">
        <v>789</v>
      </c>
      <c r="J32" s="433" t="s">
        <v>582</v>
      </c>
      <c r="K32" s="420">
        <f>((0.5+1)/2)*10^6</f>
        <v>750000</v>
      </c>
      <c r="L32" s="575" t="s">
        <v>2805</v>
      </c>
    </row>
    <row r="33" spans="1:12" ht="32.25" customHeight="1">
      <c r="A33" s="235">
        <v>29</v>
      </c>
      <c r="B33" s="233" t="s">
        <v>86</v>
      </c>
      <c r="C33" s="233" t="s">
        <v>242</v>
      </c>
      <c r="D33" s="388">
        <v>2021</v>
      </c>
      <c r="F33" s="233" t="s">
        <v>302</v>
      </c>
      <c r="G33" s="233" t="s">
        <v>103</v>
      </c>
      <c r="I33" s="233" t="s">
        <v>405</v>
      </c>
      <c r="J33" s="337" t="s">
        <v>578</v>
      </c>
      <c r="K33" s="377">
        <v>4000</v>
      </c>
      <c r="L33" s="233" t="s">
        <v>646</v>
      </c>
    </row>
    <row r="34" spans="1:12" ht="32.25" customHeight="1">
      <c r="A34" s="235">
        <v>30</v>
      </c>
      <c r="B34" s="233" t="s">
        <v>588</v>
      </c>
      <c r="C34" s="233" t="s">
        <v>674</v>
      </c>
      <c r="D34" s="388">
        <v>2021</v>
      </c>
      <c r="F34" s="233" t="s">
        <v>591</v>
      </c>
      <c r="G34" s="347"/>
      <c r="H34" s="233"/>
      <c r="I34" s="233"/>
      <c r="J34" s="337" t="s">
        <v>577</v>
      </c>
      <c r="K34" s="377">
        <f>4*10^3</f>
        <v>4000</v>
      </c>
      <c r="L34" s="233" t="s">
        <v>541</v>
      </c>
    </row>
    <row r="35" spans="1:12" s="416" customFormat="1" ht="32.25" customHeight="1">
      <c r="A35" s="235">
        <v>31</v>
      </c>
      <c r="B35" s="416" t="s">
        <v>850</v>
      </c>
      <c r="C35" s="416" t="s">
        <v>674</v>
      </c>
      <c r="D35" s="417">
        <v>2021</v>
      </c>
      <c r="E35" s="417"/>
      <c r="F35" s="416" t="s">
        <v>302</v>
      </c>
      <c r="G35" s="416" t="s">
        <v>789</v>
      </c>
      <c r="J35" s="418" t="s">
        <v>806</v>
      </c>
      <c r="K35" s="420">
        <f>0.004*10^6</f>
        <v>4000</v>
      </c>
      <c r="L35" s="575" t="s">
        <v>2805</v>
      </c>
    </row>
    <row r="36" spans="1:12" ht="61" customHeight="1">
      <c r="A36" s="235">
        <v>32</v>
      </c>
      <c r="B36" s="233" t="s">
        <v>589</v>
      </c>
      <c r="C36" s="233" t="s">
        <v>676</v>
      </c>
      <c r="D36" s="388">
        <v>2021</v>
      </c>
      <c r="F36" s="233" t="s">
        <v>566</v>
      </c>
      <c r="G36" s="347"/>
      <c r="H36" s="233"/>
      <c r="I36" s="233"/>
      <c r="J36" s="339" t="s">
        <v>595</v>
      </c>
      <c r="K36" s="377">
        <f>(365000*((2.9+3.6)/2))/1000</f>
        <v>1186.25</v>
      </c>
      <c r="L36" s="233" t="s">
        <v>647</v>
      </c>
    </row>
    <row r="37" spans="1:12" ht="32.25" customHeight="1">
      <c r="A37" s="235">
        <v>33</v>
      </c>
      <c r="B37" s="233" t="s">
        <v>598</v>
      </c>
      <c r="C37" s="233" t="s">
        <v>242</v>
      </c>
      <c r="D37" s="388">
        <v>2021</v>
      </c>
      <c r="F37" s="233" t="s">
        <v>566</v>
      </c>
      <c r="G37" s="347"/>
      <c r="H37" s="233"/>
      <c r="I37" s="233"/>
      <c r="J37" s="337" t="s">
        <v>599</v>
      </c>
      <c r="K37" s="377">
        <f>100*10^3</f>
        <v>100000</v>
      </c>
      <c r="L37" s="233" t="s">
        <v>541</v>
      </c>
    </row>
    <row r="38" spans="1:12" ht="92" customHeight="1">
      <c r="A38" s="235">
        <v>34</v>
      </c>
      <c r="B38" s="233" t="s">
        <v>600</v>
      </c>
      <c r="C38" s="233" t="s">
        <v>678</v>
      </c>
      <c r="D38" s="388">
        <v>2022</v>
      </c>
      <c r="F38" s="233" t="s">
        <v>568</v>
      </c>
      <c r="G38" s="347"/>
      <c r="H38" s="351" t="s">
        <v>602</v>
      </c>
      <c r="I38" s="233"/>
      <c r="J38" s="337" t="s">
        <v>601</v>
      </c>
      <c r="K38" s="377">
        <f xml:space="preserve"> 2*10^3</f>
        <v>2000</v>
      </c>
      <c r="L38" s="233" t="s">
        <v>541</v>
      </c>
    </row>
    <row r="39" spans="1:12" ht="32.25" customHeight="1">
      <c r="A39" s="235">
        <v>35</v>
      </c>
      <c r="B39" s="233" t="s">
        <v>86</v>
      </c>
      <c r="C39" s="233" t="s">
        <v>678</v>
      </c>
      <c r="D39" s="388">
        <v>2022</v>
      </c>
      <c r="F39" s="233" t="s">
        <v>568</v>
      </c>
      <c r="G39" s="233" t="s">
        <v>103</v>
      </c>
      <c r="I39" s="233" t="s">
        <v>405</v>
      </c>
      <c r="J39" s="337" t="s">
        <v>579</v>
      </c>
      <c r="K39" s="377">
        <v>2200</v>
      </c>
      <c r="L39" s="233" t="s">
        <v>646</v>
      </c>
    </row>
    <row r="40" spans="1:12" ht="32.25" customHeight="1">
      <c r="A40" s="235">
        <v>36</v>
      </c>
      <c r="B40" s="233" t="s">
        <v>536</v>
      </c>
      <c r="C40" s="233" t="s">
        <v>242</v>
      </c>
      <c r="D40" s="388">
        <v>2022</v>
      </c>
      <c r="F40" s="233" t="s">
        <v>566</v>
      </c>
      <c r="G40" s="347"/>
      <c r="J40" s="337" t="s">
        <v>581</v>
      </c>
      <c r="K40" s="377">
        <f>1*10^6</f>
        <v>1000000</v>
      </c>
      <c r="L40" s="233" t="s">
        <v>541</v>
      </c>
    </row>
    <row r="41" spans="1:12" ht="32.25" customHeight="1">
      <c r="A41" s="235">
        <v>37</v>
      </c>
      <c r="B41" s="239" t="s">
        <v>43</v>
      </c>
      <c r="C41" s="356" t="s">
        <v>674</v>
      </c>
      <c r="D41" s="389">
        <v>2022</v>
      </c>
      <c r="F41" s="356" t="s">
        <v>302</v>
      </c>
      <c r="G41" s="347"/>
      <c r="K41" s="379">
        <v>4000</v>
      </c>
      <c r="L41" s="239" t="s">
        <v>304</v>
      </c>
    </row>
    <row r="42" spans="1:12" ht="32.25" customHeight="1">
      <c r="A42" s="235">
        <v>38</v>
      </c>
      <c r="B42" s="239" t="s">
        <v>4</v>
      </c>
      <c r="C42" s="356" t="s">
        <v>679</v>
      </c>
      <c r="D42" s="389">
        <v>2022</v>
      </c>
      <c r="F42" s="356" t="s">
        <v>568</v>
      </c>
      <c r="G42" s="347"/>
      <c r="K42" s="379">
        <v>365</v>
      </c>
      <c r="L42" s="239" t="s">
        <v>718</v>
      </c>
    </row>
    <row r="43" spans="1:12" ht="90" customHeight="1">
      <c r="A43" s="235">
        <v>39</v>
      </c>
      <c r="B43" s="239" t="s">
        <v>48</v>
      </c>
      <c r="C43" s="356" t="s">
        <v>680</v>
      </c>
      <c r="D43" s="389">
        <v>2022</v>
      </c>
      <c r="F43" s="401" t="s">
        <v>638</v>
      </c>
      <c r="G43" s="347"/>
      <c r="H43" s="376" t="s">
        <v>771</v>
      </c>
      <c r="K43" s="379">
        <v>100</v>
      </c>
      <c r="L43" s="239" t="s">
        <v>719</v>
      </c>
    </row>
    <row r="44" spans="1:12" ht="105" customHeight="1">
      <c r="A44" s="235">
        <v>40</v>
      </c>
      <c r="B44" s="239" t="s">
        <v>305</v>
      </c>
      <c r="C44" s="356" t="s">
        <v>242</v>
      </c>
      <c r="D44" s="389">
        <v>2022</v>
      </c>
      <c r="F44" s="356" t="s">
        <v>638</v>
      </c>
      <c r="G44" s="347"/>
      <c r="H44" s="376" t="s">
        <v>773</v>
      </c>
      <c r="K44" s="379">
        <v>1000</v>
      </c>
      <c r="L44" s="239" t="s">
        <v>723</v>
      </c>
    </row>
    <row r="45" spans="1:12" ht="137" customHeight="1">
      <c r="A45" s="235">
        <v>41</v>
      </c>
      <c r="B45" s="239" t="s">
        <v>129</v>
      </c>
      <c r="C45" s="356" t="s">
        <v>242</v>
      </c>
      <c r="D45" s="389">
        <v>2022</v>
      </c>
      <c r="F45" s="356" t="s">
        <v>638</v>
      </c>
      <c r="G45" s="347"/>
      <c r="H45" s="376" t="s">
        <v>772</v>
      </c>
      <c r="K45" s="379">
        <v>1000</v>
      </c>
      <c r="L45" s="239" t="s">
        <v>726</v>
      </c>
    </row>
    <row r="46" spans="1:12" s="244" customFormat="1" ht="32.25" customHeight="1">
      <c r="A46" s="235">
        <v>42</v>
      </c>
      <c r="B46" s="244" t="s">
        <v>11</v>
      </c>
      <c r="C46" s="244" t="s">
        <v>673</v>
      </c>
      <c r="D46" s="390">
        <v>2022</v>
      </c>
      <c r="E46" s="390"/>
      <c r="F46" s="244" t="s">
        <v>302</v>
      </c>
      <c r="H46" s="295" t="s">
        <v>609</v>
      </c>
      <c r="J46" s="342" t="s">
        <v>606</v>
      </c>
      <c r="K46" s="380">
        <v>5000</v>
      </c>
      <c r="L46" s="244" t="s">
        <v>542</v>
      </c>
    </row>
    <row r="47" spans="1:12" s="244" customFormat="1" ht="32.25" customHeight="1">
      <c r="A47" s="235">
        <v>43</v>
      </c>
      <c r="B47" s="416" t="s">
        <v>844</v>
      </c>
      <c r="C47" s="416" t="s">
        <v>242</v>
      </c>
      <c r="D47" s="417">
        <v>2022</v>
      </c>
      <c r="E47" s="397"/>
      <c r="F47" s="416" t="s">
        <v>616</v>
      </c>
      <c r="G47" s="416" t="s">
        <v>789</v>
      </c>
      <c r="H47" s="235"/>
      <c r="I47" s="235"/>
      <c r="J47" s="418"/>
      <c r="K47" s="420"/>
      <c r="L47" s="419" t="s">
        <v>2805</v>
      </c>
    </row>
    <row r="48" spans="1:12" s="244" customFormat="1" ht="32.25" customHeight="1">
      <c r="A48" s="235">
        <v>44</v>
      </c>
      <c r="B48" s="244" t="s">
        <v>86</v>
      </c>
      <c r="C48" s="244" t="s">
        <v>242</v>
      </c>
      <c r="D48" s="390">
        <v>2022</v>
      </c>
      <c r="E48" s="390"/>
      <c r="F48" s="244" t="s">
        <v>302</v>
      </c>
      <c r="H48" s="295" t="s">
        <v>609</v>
      </c>
      <c r="J48" s="342" t="s">
        <v>607</v>
      </c>
      <c r="K48" s="380">
        <v>1500</v>
      </c>
      <c r="L48" s="244" t="s">
        <v>542</v>
      </c>
    </row>
    <row r="49" spans="1:12" s="244" customFormat="1" ht="32.25" customHeight="1">
      <c r="A49" s="235">
        <v>45</v>
      </c>
      <c r="B49" s="244" t="s">
        <v>88</v>
      </c>
      <c r="C49" s="244" t="s">
        <v>679</v>
      </c>
      <c r="D49" s="390">
        <v>2022</v>
      </c>
      <c r="E49" s="390"/>
      <c r="F49" s="244" t="s">
        <v>302</v>
      </c>
      <c r="H49" s="295" t="s">
        <v>609</v>
      </c>
      <c r="J49" s="342" t="s">
        <v>608</v>
      </c>
      <c r="K49" s="380">
        <v>400</v>
      </c>
      <c r="L49" s="244" t="s">
        <v>542</v>
      </c>
    </row>
    <row r="50" spans="1:12" s="244" customFormat="1" ht="32.25" customHeight="1">
      <c r="A50" s="235">
        <v>46</v>
      </c>
      <c r="B50" s="416" t="s">
        <v>841</v>
      </c>
      <c r="C50" s="416" t="s">
        <v>242</v>
      </c>
      <c r="D50" s="417">
        <v>2022</v>
      </c>
      <c r="E50" s="397"/>
      <c r="F50" s="416" t="s">
        <v>616</v>
      </c>
      <c r="G50" s="416" t="s">
        <v>779</v>
      </c>
      <c r="H50" s="416" t="s">
        <v>785</v>
      </c>
      <c r="I50" s="235"/>
      <c r="J50" s="418" t="s">
        <v>781</v>
      </c>
      <c r="K50" s="420">
        <f>0.25*10^6</f>
        <v>250000</v>
      </c>
      <c r="L50" s="419" t="s">
        <v>2805</v>
      </c>
    </row>
    <row r="51" spans="1:12" s="244" customFormat="1" ht="32.25" customHeight="1">
      <c r="A51" s="235">
        <v>47</v>
      </c>
      <c r="B51" s="244" t="s">
        <v>90</v>
      </c>
      <c r="C51" s="244" t="s">
        <v>242</v>
      </c>
      <c r="D51" s="390">
        <v>2022</v>
      </c>
      <c r="E51" s="390"/>
      <c r="F51" s="244" t="s">
        <v>302</v>
      </c>
      <c r="H51" s="295" t="s">
        <v>609</v>
      </c>
      <c r="J51" s="367"/>
      <c r="K51" s="380"/>
      <c r="L51" s="244" t="s">
        <v>542</v>
      </c>
    </row>
    <row r="52" spans="1:12" s="244" customFormat="1" ht="32.25" customHeight="1">
      <c r="A52" s="235">
        <v>48</v>
      </c>
      <c r="B52" s="416" t="s">
        <v>842</v>
      </c>
      <c r="C52" s="416" t="s">
        <v>242</v>
      </c>
      <c r="D52" s="417">
        <v>2022</v>
      </c>
      <c r="E52" s="397"/>
      <c r="F52" s="416" t="s">
        <v>616</v>
      </c>
      <c r="G52" s="416" t="s">
        <v>777</v>
      </c>
      <c r="H52" s="416" t="s">
        <v>785</v>
      </c>
      <c r="I52" s="235"/>
      <c r="J52" s="418"/>
      <c r="K52" s="420"/>
      <c r="L52" s="575" t="s">
        <v>2805</v>
      </c>
    </row>
    <row r="53" spans="1:12" s="416" customFormat="1" ht="32.25" customHeight="1">
      <c r="A53" s="235">
        <v>49</v>
      </c>
      <c r="B53" s="416" t="s">
        <v>839</v>
      </c>
      <c r="C53" s="416" t="s">
        <v>242</v>
      </c>
      <c r="D53" s="417">
        <v>2022</v>
      </c>
      <c r="E53" s="417"/>
      <c r="F53" s="416" t="s">
        <v>616</v>
      </c>
      <c r="G53" s="416" t="s">
        <v>777</v>
      </c>
      <c r="H53" s="416" t="s">
        <v>785</v>
      </c>
      <c r="J53" s="418"/>
      <c r="K53" s="420"/>
      <c r="L53" s="575" t="s">
        <v>2805</v>
      </c>
    </row>
    <row r="54" spans="1:12" s="416" customFormat="1" ht="32.25" customHeight="1">
      <c r="A54" s="235">
        <v>50</v>
      </c>
      <c r="B54" s="416" t="s">
        <v>840</v>
      </c>
      <c r="C54" s="416" t="s">
        <v>242</v>
      </c>
      <c r="D54" s="417">
        <v>2022</v>
      </c>
      <c r="E54" s="397"/>
      <c r="F54" s="416" t="s">
        <v>616</v>
      </c>
      <c r="G54" s="416" t="s">
        <v>779</v>
      </c>
      <c r="H54" s="416" t="s">
        <v>785</v>
      </c>
      <c r="I54" s="235"/>
      <c r="J54" s="418"/>
      <c r="K54" s="420"/>
      <c r="L54" s="575" t="s">
        <v>2805</v>
      </c>
    </row>
    <row r="55" spans="1:12" ht="32.25" customHeight="1">
      <c r="A55" s="235">
        <v>51</v>
      </c>
      <c r="B55" s="239" t="s">
        <v>51</v>
      </c>
      <c r="C55" s="356" t="s">
        <v>680</v>
      </c>
      <c r="D55" s="389">
        <v>2023</v>
      </c>
      <c r="F55" s="356" t="s">
        <v>302</v>
      </c>
      <c r="G55" s="347"/>
      <c r="K55" s="379">
        <v>365</v>
      </c>
      <c r="L55" s="239" t="s">
        <v>729</v>
      </c>
    </row>
    <row r="56" spans="1:12" ht="32.25" customHeight="1">
      <c r="A56" s="235">
        <v>52</v>
      </c>
      <c r="B56" s="239" t="s">
        <v>8</v>
      </c>
      <c r="C56" s="356" t="s">
        <v>242</v>
      </c>
      <c r="D56" s="389">
        <v>2023</v>
      </c>
      <c r="F56" s="356" t="s">
        <v>302</v>
      </c>
      <c r="G56" s="347"/>
      <c r="K56" s="379">
        <v>100</v>
      </c>
      <c r="L56" s="239" t="s">
        <v>732</v>
      </c>
    </row>
    <row r="57" spans="1:12" ht="32.25" customHeight="1">
      <c r="A57" s="235">
        <v>53</v>
      </c>
      <c r="B57" s="239" t="s">
        <v>308</v>
      </c>
      <c r="C57" s="356" t="s">
        <v>680</v>
      </c>
      <c r="D57" s="389">
        <v>2023</v>
      </c>
      <c r="F57" s="356" t="s">
        <v>616</v>
      </c>
      <c r="G57" s="347"/>
      <c r="K57" s="379">
        <v>1000</v>
      </c>
      <c r="L57" s="239" t="s">
        <v>735</v>
      </c>
    </row>
    <row r="58" spans="1:12" ht="32.25" customHeight="1">
      <c r="A58" s="235">
        <v>54</v>
      </c>
      <c r="B58" s="239" t="s">
        <v>133</v>
      </c>
      <c r="C58" s="356" t="s">
        <v>681</v>
      </c>
      <c r="D58" s="389">
        <v>2023</v>
      </c>
      <c r="F58" s="356" t="s">
        <v>302</v>
      </c>
      <c r="G58" s="347"/>
      <c r="K58" s="379">
        <v>100</v>
      </c>
      <c r="L58" s="239" t="s">
        <v>739</v>
      </c>
    </row>
    <row r="59" spans="1:12" ht="65" customHeight="1">
      <c r="A59" s="235">
        <v>55</v>
      </c>
      <c r="B59" s="233" t="s">
        <v>563</v>
      </c>
      <c r="C59" s="233" t="s">
        <v>677</v>
      </c>
      <c r="D59" s="388">
        <v>2023</v>
      </c>
      <c r="F59" s="233" t="s">
        <v>566</v>
      </c>
      <c r="G59" s="347"/>
      <c r="H59" s="351" t="s">
        <v>644</v>
      </c>
      <c r="I59" s="233"/>
      <c r="J59" s="338" t="s">
        <v>597</v>
      </c>
      <c r="K59" s="378">
        <f>(12500000*((2.9+3.6)/2))/1000</f>
        <v>40625</v>
      </c>
      <c r="L59" s="233" t="s">
        <v>647</v>
      </c>
    </row>
    <row r="60" spans="1:12" s="416" customFormat="1" ht="33" customHeight="1">
      <c r="A60" s="235">
        <v>56</v>
      </c>
      <c r="B60" s="416" t="s">
        <v>847</v>
      </c>
      <c r="C60" s="416" t="s">
        <v>677</v>
      </c>
      <c r="D60" s="417">
        <v>2024</v>
      </c>
      <c r="E60" s="417"/>
      <c r="F60" s="416" t="s">
        <v>2787</v>
      </c>
      <c r="G60" s="416" t="s">
        <v>777</v>
      </c>
      <c r="H60" s="416" t="s">
        <v>795</v>
      </c>
      <c r="J60" s="418" t="s">
        <v>787</v>
      </c>
      <c r="K60" s="420">
        <f>0.3*10^6</f>
        <v>300000</v>
      </c>
      <c r="L60" s="575" t="s">
        <v>2805</v>
      </c>
    </row>
    <row r="61" spans="1:12" ht="32.25" customHeight="1">
      <c r="A61" s="235">
        <v>57</v>
      </c>
      <c r="B61" s="239" t="s">
        <v>56</v>
      </c>
      <c r="C61" s="356" t="s">
        <v>679</v>
      </c>
      <c r="D61" s="389">
        <v>2024</v>
      </c>
      <c r="F61" s="356" t="s">
        <v>566</v>
      </c>
      <c r="G61" s="347"/>
      <c r="K61" s="379">
        <v>1000000</v>
      </c>
      <c r="L61" s="239" t="s">
        <v>743</v>
      </c>
    </row>
    <row r="62" spans="1:12" ht="32.25" customHeight="1">
      <c r="A62" s="235">
        <v>58</v>
      </c>
      <c r="B62" s="239">
        <v>4401</v>
      </c>
      <c r="C62" s="356" t="s">
        <v>682</v>
      </c>
      <c r="D62" s="389">
        <v>2024</v>
      </c>
      <c r="F62" s="356" t="s">
        <v>616</v>
      </c>
      <c r="G62" s="347"/>
      <c r="K62" s="379">
        <v>3000</v>
      </c>
      <c r="L62" s="239" t="s">
        <v>744</v>
      </c>
    </row>
    <row r="63" spans="1:12" s="416" customFormat="1" ht="32.25" customHeight="1">
      <c r="A63" s="235">
        <v>59</v>
      </c>
      <c r="B63" s="416" t="s">
        <v>868</v>
      </c>
      <c r="C63" s="416" t="s">
        <v>682</v>
      </c>
      <c r="D63" s="417">
        <v>2024</v>
      </c>
      <c r="E63" s="417"/>
      <c r="F63" s="416" t="s">
        <v>616</v>
      </c>
      <c r="G63" s="416" t="s">
        <v>777</v>
      </c>
      <c r="H63" s="416" t="s">
        <v>785</v>
      </c>
      <c r="J63" s="418" t="s">
        <v>834</v>
      </c>
      <c r="K63" s="420">
        <f>0.001*10^6</f>
        <v>1000</v>
      </c>
      <c r="L63" s="419"/>
    </row>
    <row r="64" spans="1:12" ht="32.25" customHeight="1">
      <c r="A64" s="235">
        <v>60</v>
      </c>
      <c r="B64" s="239" t="s">
        <v>313</v>
      </c>
      <c r="C64" s="356" t="s">
        <v>242</v>
      </c>
      <c r="D64" s="389">
        <v>2024</v>
      </c>
      <c r="F64" s="356" t="s">
        <v>616</v>
      </c>
      <c r="G64" s="347"/>
      <c r="J64" s="349"/>
      <c r="K64" s="379">
        <v>2000</v>
      </c>
      <c r="L64" s="239" t="s">
        <v>749</v>
      </c>
    </row>
    <row r="65" spans="1:12" ht="32.25" customHeight="1">
      <c r="A65" s="235">
        <v>61</v>
      </c>
      <c r="B65" s="239" t="s">
        <v>565</v>
      </c>
      <c r="C65" s="356" t="s">
        <v>242</v>
      </c>
      <c r="D65" s="389">
        <v>2024</v>
      </c>
      <c r="F65" s="356" t="s">
        <v>568</v>
      </c>
      <c r="G65" s="347"/>
      <c r="J65" s="349"/>
      <c r="K65" s="379">
        <v>500000</v>
      </c>
      <c r="L65" s="239" t="s">
        <v>750</v>
      </c>
    </row>
    <row r="66" spans="1:12" ht="74" customHeight="1">
      <c r="A66" s="235">
        <v>62</v>
      </c>
      <c r="B66" s="236" t="s">
        <v>565</v>
      </c>
      <c r="C66" s="236" t="s">
        <v>242</v>
      </c>
      <c r="D66" s="391">
        <v>2024</v>
      </c>
      <c r="F66" s="356" t="s">
        <v>568</v>
      </c>
      <c r="G66" s="354" t="s">
        <v>665</v>
      </c>
      <c r="H66" s="354" t="s">
        <v>273</v>
      </c>
      <c r="I66" s="236"/>
      <c r="J66" s="355"/>
      <c r="K66" s="381">
        <f>1*10^6</f>
        <v>1000000</v>
      </c>
      <c r="L66" s="236" t="s">
        <v>751</v>
      </c>
    </row>
    <row r="67" spans="1:12" ht="98" customHeight="1">
      <c r="A67" s="235">
        <v>63</v>
      </c>
      <c r="B67" s="233" t="s">
        <v>583</v>
      </c>
      <c r="C67" s="233" t="s">
        <v>242</v>
      </c>
      <c r="D67" s="388">
        <v>2024</v>
      </c>
      <c r="F67" s="233" t="s">
        <v>568</v>
      </c>
      <c r="G67" s="347"/>
      <c r="H67" s="351" t="s">
        <v>637</v>
      </c>
      <c r="J67" s="339" t="s">
        <v>582</v>
      </c>
      <c r="K67" s="377">
        <f>((0.5+1)/2)*10^6</f>
        <v>750000</v>
      </c>
      <c r="L67" s="233" t="s">
        <v>541</v>
      </c>
    </row>
    <row r="68" spans="1:12" s="309" customFormat="1" ht="92" customHeight="1">
      <c r="A68" s="235">
        <v>64</v>
      </c>
      <c r="B68" s="312" t="s">
        <v>600</v>
      </c>
      <c r="C68" s="312" t="s">
        <v>678</v>
      </c>
      <c r="D68" s="520">
        <v>2025</v>
      </c>
      <c r="E68" s="400"/>
      <c r="F68" s="233" t="s">
        <v>616</v>
      </c>
      <c r="G68" s="312" t="s">
        <v>669</v>
      </c>
      <c r="H68" s="521" t="s">
        <v>602</v>
      </c>
      <c r="I68" s="312"/>
      <c r="J68" s="522" t="s">
        <v>670</v>
      </c>
      <c r="K68" s="523">
        <f xml:space="preserve"> 230*10^3</f>
        <v>230000</v>
      </c>
      <c r="L68" s="312" t="s">
        <v>541</v>
      </c>
    </row>
    <row r="69" spans="1:12" s="430" customFormat="1" ht="37" customHeight="1">
      <c r="A69" s="235">
        <v>65</v>
      </c>
      <c r="B69" s="416" t="s">
        <v>864</v>
      </c>
      <c r="C69" s="416" t="s">
        <v>242</v>
      </c>
      <c r="D69" s="417">
        <v>2024</v>
      </c>
      <c r="E69" s="417"/>
      <c r="F69" s="416" t="s">
        <v>616</v>
      </c>
      <c r="G69" s="416" t="s">
        <v>789</v>
      </c>
      <c r="H69" s="416" t="s">
        <v>785</v>
      </c>
      <c r="I69" s="416"/>
      <c r="J69" s="418" t="s">
        <v>826</v>
      </c>
      <c r="K69" s="420">
        <f>0.01*10^6</f>
        <v>10000</v>
      </c>
      <c r="L69" s="575" t="s">
        <v>2805</v>
      </c>
    </row>
    <row r="70" spans="1:12" s="430" customFormat="1" ht="32" customHeight="1">
      <c r="A70" s="235">
        <v>66</v>
      </c>
      <c r="B70" s="416" t="s">
        <v>853</v>
      </c>
      <c r="C70" s="430" t="s">
        <v>678</v>
      </c>
      <c r="D70" s="432">
        <v>2025</v>
      </c>
      <c r="E70" s="417"/>
      <c r="F70" s="416" t="s">
        <v>2787</v>
      </c>
      <c r="G70" s="416" t="s">
        <v>777</v>
      </c>
      <c r="H70" s="416" t="s">
        <v>813</v>
      </c>
      <c r="I70" s="416"/>
      <c r="J70" s="418" t="s">
        <v>811</v>
      </c>
      <c r="K70" s="420">
        <f>0.23*10^6</f>
        <v>230000</v>
      </c>
      <c r="L70" s="575" t="s">
        <v>2805</v>
      </c>
    </row>
    <row r="71" spans="1:12" s="416" customFormat="1" ht="32" customHeight="1">
      <c r="A71" s="235">
        <v>67</v>
      </c>
      <c r="B71" s="416" t="s">
        <v>854</v>
      </c>
      <c r="C71" s="416" t="s">
        <v>678</v>
      </c>
      <c r="D71" s="417">
        <v>2026</v>
      </c>
      <c r="E71" s="417"/>
      <c r="F71" s="416" t="s">
        <v>616</v>
      </c>
      <c r="G71" s="416" t="s">
        <v>777</v>
      </c>
      <c r="H71" s="416" t="s">
        <v>786</v>
      </c>
      <c r="J71" s="418" t="s">
        <v>815</v>
      </c>
      <c r="K71" s="420">
        <f>1.3*10^6</f>
        <v>1300000</v>
      </c>
      <c r="L71" s="575" t="s">
        <v>2805</v>
      </c>
    </row>
    <row r="72" spans="1:12" s="309" customFormat="1" ht="32.25" customHeight="1">
      <c r="A72" s="235">
        <v>68</v>
      </c>
      <c r="B72" s="348" t="s">
        <v>58</v>
      </c>
      <c r="C72" s="370" t="s">
        <v>683</v>
      </c>
      <c r="D72" s="392">
        <v>2025</v>
      </c>
      <c r="E72" s="400"/>
      <c r="F72" s="370" t="s">
        <v>616</v>
      </c>
      <c r="G72" s="364"/>
      <c r="J72" s="352"/>
      <c r="K72" s="382">
        <v>365</v>
      </c>
      <c r="L72" s="348" t="s">
        <v>713</v>
      </c>
    </row>
    <row r="73" spans="1:12" s="309" customFormat="1" ht="32.25" customHeight="1">
      <c r="A73" s="235">
        <v>69</v>
      </c>
      <c r="B73" s="348" t="s">
        <v>60</v>
      </c>
      <c r="C73" s="370" t="s">
        <v>242</v>
      </c>
      <c r="D73" s="392">
        <v>2025</v>
      </c>
      <c r="E73" s="400"/>
      <c r="F73" s="370" t="s">
        <v>568</v>
      </c>
      <c r="G73" s="364"/>
      <c r="J73" s="352"/>
      <c r="K73" s="382">
        <v>1000000</v>
      </c>
      <c r="L73" s="348" t="s">
        <v>754</v>
      </c>
    </row>
    <row r="74" spans="1:12" s="430" customFormat="1" ht="32.25" customHeight="1">
      <c r="A74" s="235">
        <v>70</v>
      </c>
      <c r="B74" s="416" t="s">
        <v>851</v>
      </c>
      <c r="C74" s="416" t="s">
        <v>242</v>
      </c>
      <c r="D74" s="417">
        <v>2025</v>
      </c>
      <c r="E74" s="417"/>
      <c r="F74" s="416" t="s">
        <v>568</v>
      </c>
      <c r="G74" s="416" t="s">
        <v>789</v>
      </c>
      <c r="H74" s="416" t="s">
        <v>808</v>
      </c>
      <c r="I74" s="416"/>
      <c r="J74" s="418" t="s">
        <v>809</v>
      </c>
      <c r="K74" s="420">
        <f>0.5*10^6</f>
        <v>500000</v>
      </c>
      <c r="L74" s="575" t="s">
        <v>2805</v>
      </c>
    </row>
    <row r="75" spans="1:12" s="430" customFormat="1" ht="32.25" customHeight="1">
      <c r="A75" s="235">
        <v>71</v>
      </c>
      <c r="B75" s="416" t="s">
        <v>852</v>
      </c>
      <c r="C75" s="416" t="s">
        <v>242</v>
      </c>
      <c r="D75" s="417">
        <v>2026</v>
      </c>
      <c r="E75" s="417"/>
      <c r="F75" s="416" t="s">
        <v>616</v>
      </c>
      <c r="G75" s="416" t="s">
        <v>789</v>
      </c>
      <c r="H75" s="416" t="s">
        <v>810</v>
      </c>
      <c r="I75" s="416"/>
      <c r="J75" s="418" t="s">
        <v>809</v>
      </c>
      <c r="K75" s="420">
        <f>0.5*10^6</f>
        <v>500000</v>
      </c>
      <c r="L75" s="575" t="s">
        <v>2805</v>
      </c>
    </row>
    <row r="76" spans="1:12" s="430" customFormat="1" ht="32.25" customHeight="1">
      <c r="A76" s="235">
        <v>72</v>
      </c>
      <c r="B76" s="416" t="s">
        <v>855</v>
      </c>
      <c r="C76" s="416" t="s">
        <v>242</v>
      </c>
      <c r="D76" s="417">
        <v>2026</v>
      </c>
      <c r="E76" s="417"/>
      <c r="F76" s="416" t="s">
        <v>616</v>
      </c>
      <c r="G76" s="416" t="s">
        <v>777</v>
      </c>
      <c r="H76" s="416" t="s">
        <v>813</v>
      </c>
      <c r="I76" s="416"/>
      <c r="J76" s="418" t="s">
        <v>817</v>
      </c>
      <c r="K76" s="420">
        <f>2.2*10^6</f>
        <v>2200000</v>
      </c>
      <c r="L76" s="575" t="s">
        <v>2805</v>
      </c>
    </row>
    <row r="77" spans="1:12" s="431" customFormat="1" ht="37" customHeight="1">
      <c r="A77" s="235">
        <v>73</v>
      </c>
      <c r="B77" s="416" t="s">
        <v>865</v>
      </c>
      <c r="C77" s="416" t="s">
        <v>242</v>
      </c>
      <c r="D77" s="417">
        <v>2026</v>
      </c>
      <c r="E77" s="417"/>
      <c r="F77" s="416" t="s">
        <v>616</v>
      </c>
      <c r="G77" s="416" t="s">
        <v>789</v>
      </c>
      <c r="H77" s="416" t="s">
        <v>785</v>
      </c>
      <c r="I77" s="416"/>
      <c r="J77" s="418" t="s">
        <v>828</v>
      </c>
      <c r="K77" s="420">
        <f>0.2*10^6</f>
        <v>200000</v>
      </c>
      <c r="L77" s="575" t="s">
        <v>2805</v>
      </c>
    </row>
    <row r="78" spans="1:12" s="309" customFormat="1" ht="32.25" customHeight="1">
      <c r="A78" s="235">
        <v>74</v>
      </c>
      <c r="B78" s="353" t="s">
        <v>62</v>
      </c>
      <c r="C78" s="370" t="s">
        <v>680</v>
      </c>
      <c r="D78" s="392">
        <v>2025</v>
      </c>
      <c r="E78" s="400"/>
      <c r="F78" s="370" t="s">
        <v>616</v>
      </c>
      <c r="G78" s="364"/>
      <c r="J78" s="352"/>
      <c r="K78" s="382">
        <v>100</v>
      </c>
      <c r="L78" s="348" t="s">
        <v>758</v>
      </c>
    </row>
    <row r="79" spans="1:12" s="309" customFormat="1" ht="32.25" customHeight="1">
      <c r="A79" s="235">
        <v>75</v>
      </c>
      <c r="B79" s="353" t="s">
        <v>65</v>
      </c>
      <c r="C79" s="370" t="s">
        <v>680</v>
      </c>
      <c r="D79" s="392">
        <v>2025</v>
      </c>
      <c r="E79" s="400"/>
      <c r="F79" s="370" t="s">
        <v>616</v>
      </c>
      <c r="G79" s="364"/>
      <c r="J79" s="352"/>
      <c r="K79" s="382">
        <v>100</v>
      </c>
      <c r="L79" s="348" t="s">
        <v>759</v>
      </c>
    </row>
    <row r="80" spans="1:12" s="309" customFormat="1" ht="32.25" customHeight="1">
      <c r="A80" s="235">
        <v>76</v>
      </c>
      <c r="B80" s="348" t="s">
        <v>317</v>
      </c>
      <c r="C80" s="370" t="s">
        <v>683</v>
      </c>
      <c r="D80" s="392">
        <v>2025</v>
      </c>
      <c r="E80" s="400"/>
      <c r="F80" s="370" t="s">
        <v>616</v>
      </c>
      <c r="G80" s="364"/>
      <c r="J80" s="352"/>
      <c r="K80" s="382">
        <v>100</v>
      </c>
      <c r="L80" s="348" t="s">
        <v>762</v>
      </c>
    </row>
    <row r="81" spans="1:12" s="309" customFormat="1" ht="32.25" customHeight="1">
      <c r="A81" s="235">
        <v>77</v>
      </c>
      <c r="B81" s="348" t="s">
        <v>68</v>
      </c>
      <c r="C81" s="370" t="s">
        <v>674</v>
      </c>
      <c r="D81" s="392">
        <v>2025</v>
      </c>
      <c r="E81" s="400"/>
      <c r="F81" s="370" t="s">
        <v>568</v>
      </c>
      <c r="G81" s="364"/>
      <c r="J81" s="352"/>
      <c r="K81" s="382">
        <v>36000</v>
      </c>
      <c r="L81" s="348" t="s">
        <v>712</v>
      </c>
    </row>
    <row r="82" spans="1:12" s="430" customFormat="1" ht="32.25" customHeight="1">
      <c r="A82" s="235">
        <v>78</v>
      </c>
      <c r="B82" s="416" t="s">
        <v>869</v>
      </c>
      <c r="C82" s="416" t="s">
        <v>703</v>
      </c>
      <c r="D82" s="417">
        <v>2025</v>
      </c>
      <c r="E82" s="417"/>
      <c r="F82" s="416" t="s">
        <v>616</v>
      </c>
      <c r="G82" s="416" t="s">
        <v>779</v>
      </c>
      <c r="H82" s="416" t="s">
        <v>785</v>
      </c>
      <c r="I82" s="416"/>
      <c r="J82" s="418" t="s">
        <v>836</v>
      </c>
      <c r="K82" s="420">
        <f>0.002*10^6</f>
        <v>2000</v>
      </c>
      <c r="L82" s="575" t="s">
        <v>2805</v>
      </c>
    </row>
    <row r="83" spans="1:12" s="309" customFormat="1" ht="32.25" customHeight="1">
      <c r="A83" s="235">
        <v>79</v>
      </c>
      <c r="B83" s="416" t="s">
        <v>846</v>
      </c>
      <c r="C83" s="416" t="s">
        <v>674</v>
      </c>
      <c r="D83" s="417">
        <v>2024</v>
      </c>
      <c r="E83" s="397"/>
      <c r="F83" s="416" t="s">
        <v>568</v>
      </c>
      <c r="G83" s="416" t="s">
        <v>789</v>
      </c>
      <c r="H83" s="416" t="s">
        <v>792</v>
      </c>
      <c r="I83" s="235"/>
      <c r="J83" s="418" t="s">
        <v>793</v>
      </c>
      <c r="K83" s="420">
        <f>0.036*10^6</f>
        <v>36000</v>
      </c>
      <c r="L83" s="575" t="s">
        <v>2805</v>
      </c>
    </row>
    <row r="84" spans="1:12" s="309" customFormat="1" ht="32.25" customHeight="1">
      <c r="A84" s="235">
        <v>80</v>
      </c>
      <c r="B84" s="348" t="s">
        <v>86</v>
      </c>
      <c r="C84" s="370" t="s">
        <v>242</v>
      </c>
      <c r="D84" s="392">
        <v>2025</v>
      </c>
      <c r="E84" s="400"/>
      <c r="F84" s="370" t="s">
        <v>566</v>
      </c>
      <c r="G84" s="364"/>
      <c r="J84" s="352"/>
      <c r="K84" s="382">
        <v>100000</v>
      </c>
      <c r="L84" s="348" t="s">
        <v>768</v>
      </c>
    </row>
    <row r="85" spans="1:12" ht="65" customHeight="1">
      <c r="A85" s="235">
        <v>81</v>
      </c>
      <c r="B85" s="233" t="s">
        <v>563</v>
      </c>
      <c r="C85" s="233" t="s">
        <v>677</v>
      </c>
      <c r="D85" s="388">
        <v>2026</v>
      </c>
      <c r="F85" s="233" t="s">
        <v>616</v>
      </c>
      <c r="G85" s="347"/>
      <c r="H85" s="238" t="s">
        <v>644</v>
      </c>
      <c r="I85" s="233"/>
      <c r="J85" s="339" t="s">
        <v>667</v>
      </c>
      <c r="K85" s="377">
        <f>(25000000*((2.9+3.6)/2))/1000</f>
        <v>81250</v>
      </c>
      <c r="L85" s="233" t="s">
        <v>647</v>
      </c>
    </row>
    <row r="86" spans="1:12" s="429" customFormat="1" ht="28" customHeight="1">
      <c r="A86" s="235">
        <v>82</v>
      </c>
      <c r="B86" s="416" t="s">
        <v>848</v>
      </c>
      <c r="C86" s="416" t="s">
        <v>801</v>
      </c>
      <c r="D86" s="417">
        <v>2026</v>
      </c>
      <c r="E86" s="417"/>
      <c r="F86" s="416" t="s">
        <v>616</v>
      </c>
      <c r="G86" s="416" t="s">
        <v>777</v>
      </c>
      <c r="H86" s="416" t="s">
        <v>802</v>
      </c>
      <c r="I86" s="416"/>
      <c r="J86" s="418" t="s">
        <v>787</v>
      </c>
      <c r="K86" s="420">
        <f>0.3*10^6</f>
        <v>300000</v>
      </c>
      <c r="L86" s="575" t="s">
        <v>2805</v>
      </c>
    </row>
    <row r="87" spans="1:12" ht="32.25" customHeight="1">
      <c r="A87" s="235">
        <v>83</v>
      </c>
      <c r="B87" s="233" t="s">
        <v>536</v>
      </c>
      <c r="C87" s="233" t="s">
        <v>672</v>
      </c>
      <c r="D87" s="388">
        <v>2026</v>
      </c>
      <c r="F87" s="233" t="s">
        <v>567</v>
      </c>
      <c r="G87" s="347"/>
      <c r="H87" s="233" t="s">
        <v>663</v>
      </c>
      <c r="J87" s="338" t="s">
        <v>569</v>
      </c>
      <c r="K87" s="378">
        <f>(100000000*((2.9+3.6)/2))/1000</f>
        <v>325000</v>
      </c>
      <c r="L87" s="233" t="s">
        <v>647</v>
      </c>
    </row>
    <row r="88" spans="1:12" s="416" customFormat="1" ht="32.25" customHeight="1">
      <c r="A88" s="235">
        <v>84</v>
      </c>
      <c r="B88" s="435" t="s">
        <v>857</v>
      </c>
      <c r="C88" s="416" t="s">
        <v>672</v>
      </c>
      <c r="D88" s="417">
        <v>2026</v>
      </c>
      <c r="E88" s="417"/>
      <c r="F88" s="416" t="s">
        <v>616</v>
      </c>
      <c r="G88" s="416" t="s">
        <v>777</v>
      </c>
      <c r="H88" s="416" t="s">
        <v>813</v>
      </c>
      <c r="J88" s="418" t="s">
        <v>781</v>
      </c>
      <c r="K88" s="420">
        <f>0.25*10^6</f>
        <v>250000</v>
      </c>
      <c r="L88" s="575" t="s">
        <v>2805</v>
      </c>
    </row>
    <row r="89" spans="1:12" ht="32.25" customHeight="1">
      <c r="A89" s="235">
        <v>85</v>
      </c>
      <c r="B89" s="233" t="s">
        <v>561</v>
      </c>
      <c r="C89" s="233" t="s">
        <v>680</v>
      </c>
      <c r="D89" s="388">
        <v>2026</v>
      </c>
      <c r="F89" s="233" t="s">
        <v>566</v>
      </c>
      <c r="G89" s="347"/>
      <c r="H89" s="233" t="s">
        <v>431</v>
      </c>
      <c r="J89" s="339" t="s">
        <v>582</v>
      </c>
      <c r="K89" s="377">
        <f>((0.5+1)/2)*10^6</f>
        <v>750000</v>
      </c>
      <c r="L89" s="233" t="s">
        <v>541</v>
      </c>
    </row>
    <row r="90" spans="1:12" s="416" customFormat="1" ht="32.25" customHeight="1">
      <c r="A90" s="235">
        <v>86</v>
      </c>
      <c r="B90" s="416" t="s">
        <v>858</v>
      </c>
      <c r="C90" s="416" t="s">
        <v>680</v>
      </c>
      <c r="D90" s="417">
        <v>2026</v>
      </c>
      <c r="E90" s="417"/>
      <c r="F90" s="416" t="s">
        <v>616</v>
      </c>
      <c r="G90" s="416" t="s">
        <v>779</v>
      </c>
      <c r="H90" s="416" t="s">
        <v>786</v>
      </c>
      <c r="J90" s="418" t="s">
        <v>582</v>
      </c>
      <c r="K90" s="420">
        <f>((0.5+1)/2)*10^6</f>
        <v>750000</v>
      </c>
      <c r="L90" s="575" t="s">
        <v>2805</v>
      </c>
    </row>
    <row r="91" spans="1:12" ht="32.25" customHeight="1">
      <c r="A91" s="235">
        <v>87</v>
      </c>
      <c r="B91" s="416" t="s">
        <v>843</v>
      </c>
      <c r="C91" s="416" t="s">
        <v>680</v>
      </c>
      <c r="D91" s="417">
        <v>2029</v>
      </c>
      <c r="F91" s="416" t="s">
        <v>616</v>
      </c>
      <c r="G91" s="416" t="s">
        <v>777</v>
      </c>
      <c r="H91" s="416" t="s">
        <v>786</v>
      </c>
      <c r="J91" s="418" t="s">
        <v>787</v>
      </c>
      <c r="K91" s="420">
        <f>0.3*10^6</f>
        <v>300000</v>
      </c>
      <c r="L91" s="575" t="s">
        <v>2805</v>
      </c>
    </row>
    <row r="92" spans="1:12" s="431" customFormat="1" ht="37" customHeight="1">
      <c r="A92" s="235">
        <v>88</v>
      </c>
      <c r="B92" s="416" t="s">
        <v>866</v>
      </c>
      <c r="C92" s="416" t="s">
        <v>242</v>
      </c>
      <c r="D92" s="417">
        <v>2028</v>
      </c>
      <c r="E92" s="417"/>
      <c r="F92" s="416" t="s">
        <v>616</v>
      </c>
      <c r="G92" s="416" t="s">
        <v>789</v>
      </c>
      <c r="H92" s="416" t="s">
        <v>785</v>
      </c>
      <c r="I92" s="416"/>
      <c r="J92" s="418" t="s">
        <v>830</v>
      </c>
      <c r="K92" s="420">
        <f>0.8*10^6</f>
        <v>800000</v>
      </c>
      <c r="L92" s="575" t="s">
        <v>2805</v>
      </c>
    </row>
    <row r="93" spans="1:12" s="431" customFormat="1" ht="37" customHeight="1">
      <c r="A93" s="235">
        <v>89</v>
      </c>
      <c r="B93" s="416" t="s">
        <v>867</v>
      </c>
      <c r="C93" s="416" t="s">
        <v>242</v>
      </c>
      <c r="D93" s="417">
        <v>2028</v>
      </c>
      <c r="E93" s="417"/>
      <c r="F93" s="416" t="s">
        <v>616</v>
      </c>
      <c r="G93" s="416" t="s">
        <v>789</v>
      </c>
      <c r="H93" s="416" t="s">
        <v>785</v>
      </c>
      <c r="I93" s="416"/>
      <c r="J93" s="418" t="s">
        <v>832</v>
      </c>
      <c r="K93" s="420">
        <f>4*10^6</f>
        <v>4000000</v>
      </c>
      <c r="L93" s="575" t="s">
        <v>2805</v>
      </c>
    </row>
    <row r="94" spans="1:12" ht="32.25" customHeight="1">
      <c r="A94" s="235">
        <v>90</v>
      </c>
      <c r="B94" s="233" t="s">
        <v>562</v>
      </c>
      <c r="C94" s="233" t="s">
        <v>680</v>
      </c>
      <c r="D94" s="388">
        <v>2030</v>
      </c>
      <c r="F94" s="233" t="s">
        <v>567</v>
      </c>
      <c r="G94" s="347"/>
      <c r="H94" s="233" t="s">
        <v>433</v>
      </c>
      <c r="J94" s="338" t="s">
        <v>569</v>
      </c>
      <c r="K94" s="378">
        <f>(100000000*((2.9+3.6)/2))/1000</f>
        <v>325000</v>
      </c>
      <c r="L94" s="233" t="s">
        <v>647</v>
      </c>
    </row>
    <row r="95" spans="1:12" s="416" customFormat="1" ht="32.25" customHeight="1">
      <c r="A95" s="235">
        <v>91</v>
      </c>
      <c r="B95" s="416" t="s">
        <v>870</v>
      </c>
      <c r="C95" s="416" t="s">
        <v>680</v>
      </c>
      <c r="D95" s="417">
        <v>2030</v>
      </c>
      <c r="E95" s="417"/>
      <c r="F95" s="416" t="s">
        <v>616</v>
      </c>
      <c r="G95" s="416" t="s">
        <v>779</v>
      </c>
      <c r="H95" s="416" t="s">
        <v>785</v>
      </c>
      <c r="J95" s="418" t="s">
        <v>838</v>
      </c>
      <c r="K95" s="420">
        <f>0.05*10^6</f>
        <v>50000</v>
      </c>
      <c r="L95" s="575" t="s">
        <v>2805</v>
      </c>
    </row>
    <row r="96" spans="1:12" ht="32.25" customHeight="1">
      <c r="A96" s="235">
        <v>92</v>
      </c>
      <c r="B96" s="233" t="s">
        <v>590</v>
      </c>
      <c r="C96" s="233" t="s">
        <v>674</v>
      </c>
      <c r="D96" s="388">
        <v>2030</v>
      </c>
      <c r="F96" s="233" t="s">
        <v>568</v>
      </c>
      <c r="G96" s="347"/>
      <c r="H96" s="233"/>
      <c r="I96" s="233"/>
      <c r="J96" s="337" t="s">
        <v>596</v>
      </c>
      <c r="K96" s="377">
        <f>36*10^3</f>
        <v>36000</v>
      </c>
      <c r="L96" s="233" t="s">
        <v>541</v>
      </c>
    </row>
    <row r="97" spans="1:12" ht="32.25" customHeight="1">
      <c r="A97" s="235">
        <v>93</v>
      </c>
      <c r="B97" s="233" t="s">
        <v>603</v>
      </c>
      <c r="C97" s="233" t="s">
        <v>677</v>
      </c>
      <c r="D97" s="388">
        <v>2030</v>
      </c>
      <c r="F97" s="233" t="s">
        <v>566</v>
      </c>
      <c r="G97" s="347"/>
      <c r="H97" s="233" t="s">
        <v>664</v>
      </c>
      <c r="I97" s="233"/>
      <c r="J97" s="337"/>
      <c r="K97" s="377"/>
      <c r="L97" s="233" t="s">
        <v>541</v>
      </c>
    </row>
    <row r="98" spans="1:12" s="416" customFormat="1" ht="32.25" customHeight="1">
      <c r="A98" s="235">
        <v>94</v>
      </c>
      <c r="B98" s="416" t="s">
        <v>849</v>
      </c>
      <c r="C98" s="416" t="s">
        <v>677</v>
      </c>
      <c r="D98" s="417">
        <v>2029</v>
      </c>
      <c r="E98" s="417"/>
      <c r="F98" s="416" t="s">
        <v>616</v>
      </c>
      <c r="H98" s="416" t="s">
        <v>802</v>
      </c>
      <c r="J98" s="418" t="s">
        <v>804</v>
      </c>
      <c r="K98" s="420">
        <f>0.17*10^6</f>
        <v>170000</v>
      </c>
      <c r="L98" s="575" t="s">
        <v>2805</v>
      </c>
    </row>
    <row r="99" spans="1:12" ht="98" customHeight="1">
      <c r="A99" s="235">
        <v>95</v>
      </c>
      <c r="B99" s="233" t="s">
        <v>583</v>
      </c>
      <c r="C99" s="233" t="s">
        <v>242</v>
      </c>
      <c r="D99" s="388">
        <v>2035</v>
      </c>
      <c r="F99" s="233" t="s">
        <v>616</v>
      </c>
      <c r="G99" s="347"/>
      <c r="H99" s="238" t="s">
        <v>668</v>
      </c>
      <c r="J99" s="339" t="s">
        <v>581</v>
      </c>
      <c r="K99" s="377">
        <f>(1)*10^6</f>
        <v>1000000</v>
      </c>
      <c r="L99" s="233" t="s">
        <v>541</v>
      </c>
    </row>
    <row r="100" spans="1:12" s="244" customFormat="1" ht="32.25" customHeight="1">
      <c r="A100" s="235">
        <v>96</v>
      </c>
      <c r="B100" s="244" t="s">
        <v>2791</v>
      </c>
      <c r="C100" s="244" t="s">
        <v>673</v>
      </c>
      <c r="D100" s="390">
        <v>2030</v>
      </c>
      <c r="E100" s="390"/>
      <c r="F100" s="244" t="s">
        <v>616</v>
      </c>
      <c r="H100" s="295" t="s">
        <v>609</v>
      </c>
      <c r="J100" s="342" t="s">
        <v>610</v>
      </c>
      <c r="K100" s="380">
        <v>1200000</v>
      </c>
      <c r="L100" s="244" t="s">
        <v>542</v>
      </c>
    </row>
    <row r="101" spans="1:12" s="244" customFormat="1" ht="32.25" customHeight="1">
      <c r="A101" s="235">
        <v>97</v>
      </c>
      <c r="B101" s="416" t="s">
        <v>845</v>
      </c>
      <c r="C101" s="416" t="s">
        <v>242</v>
      </c>
      <c r="D101" s="417">
        <v>2030</v>
      </c>
      <c r="E101" s="397"/>
      <c r="F101" s="416" t="s">
        <v>616</v>
      </c>
      <c r="G101" s="416" t="s">
        <v>779</v>
      </c>
      <c r="H101" s="416" t="s">
        <v>785</v>
      </c>
      <c r="I101" s="235"/>
      <c r="J101" s="418" t="s">
        <v>581</v>
      </c>
      <c r="K101" s="420">
        <f>1*10^6</f>
        <v>1000000</v>
      </c>
      <c r="L101" s="575" t="s">
        <v>2805</v>
      </c>
    </row>
    <row r="102" spans="1:12" s="244" customFormat="1" ht="32.25" customHeight="1">
      <c r="A102" s="235">
        <v>98</v>
      </c>
      <c r="B102" s="244" t="s">
        <v>86</v>
      </c>
      <c r="C102" s="244" t="s">
        <v>242</v>
      </c>
      <c r="D102" s="390">
        <v>2030</v>
      </c>
      <c r="E102" s="390"/>
      <c r="F102" s="244" t="s">
        <v>616</v>
      </c>
      <c r="H102" s="295" t="s">
        <v>609</v>
      </c>
      <c r="J102" s="342" t="s">
        <v>611</v>
      </c>
      <c r="K102" s="380">
        <v>1500000</v>
      </c>
      <c r="L102" s="244" t="s">
        <v>542</v>
      </c>
    </row>
    <row r="103" spans="1:12" s="244" customFormat="1" ht="32.25" customHeight="1">
      <c r="A103" s="235">
        <v>99</v>
      </c>
      <c r="B103" s="244" t="s">
        <v>88</v>
      </c>
      <c r="C103" s="244" t="s">
        <v>679</v>
      </c>
      <c r="D103" s="390">
        <v>2030</v>
      </c>
      <c r="E103" s="390"/>
      <c r="F103" s="244" t="s">
        <v>616</v>
      </c>
      <c r="H103" s="295" t="s">
        <v>609</v>
      </c>
      <c r="J103" s="342" t="s">
        <v>612</v>
      </c>
      <c r="K103" s="380">
        <v>59000000</v>
      </c>
      <c r="L103" s="244" t="s">
        <v>542</v>
      </c>
    </row>
    <row r="104" spans="1:12" s="244" customFormat="1" ht="32.25" customHeight="1">
      <c r="A104" s="235">
        <v>100</v>
      </c>
      <c r="B104" s="244" t="s">
        <v>90</v>
      </c>
      <c r="C104" s="244" t="s">
        <v>242</v>
      </c>
      <c r="D104" s="390">
        <v>2030</v>
      </c>
      <c r="E104" s="390"/>
      <c r="F104" s="244" t="s">
        <v>616</v>
      </c>
      <c r="H104" s="295" t="s">
        <v>609</v>
      </c>
      <c r="J104" s="342" t="s">
        <v>613</v>
      </c>
      <c r="K104" s="380">
        <v>5000000</v>
      </c>
      <c r="L104" s="244" t="s">
        <v>542</v>
      </c>
    </row>
    <row r="105" spans="1:12" ht="32.25" customHeight="1">
      <c r="A105" s="235">
        <v>101</v>
      </c>
      <c r="B105" s="240" t="s">
        <v>90</v>
      </c>
      <c r="C105" s="356" t="s">
        <v>242</v>
      </c>
      <c r="D105" s="394">
        <v>2023</v>
      </c>
      <c r="F105" s="356" t="s">
        <v>302</v>
      </c>
      <c r="G105" s="347"/>
      <c r="H105" s="241" t="s">
        <v>617</v>
      </c>
      <c r="I105" s="233"/>
      <c r="J105" s="339"/>
      <c r="K105" s="384">
        <v>9072</v>
      </c>
      <c r="L105" s="240" t="s">
        <v>688</v>
      </c>
    </row>
    <row r="106" spans="1:12" ht="32.25" customHeight="1">
      <c r="A106" s="235">
        <v>102</v>
      </c>
      <c r="B106" s="240" t="s">
        <v>90</v>
      </c>
      <c r="C106" s="356" t="s">
        <v>242</v>
      </c>
      <c r="D106" s="394">
        <v>2025</v>
      </c>
      <c r="F106" s="240" t="s">
        <v>616</v>
      </c>
      <c r="G106" s="347"/>
      <c r="H106" s="241" t="s">
        <v>617</v>
      </c>
      <c r="K106" s="384">
        <v>181437</v>
      </c>
      <c r="L106" s="240" t="s">
        <v>689</v>
      </c>
    </row>
    <row r="107" spans="1:12" s="416" customFormat="1" ht="32.25" customHeight="1">
      <c r="A107" s="235">
        <v>103</v>
      </c>
      <c r="B107" s="437" t="s">
        <v>861</v>
      </c>
      <c r="C107" s="416" t="s">
        <v>242</v>
      </c>
      <c r="D107" s="417">
        <v>2025</v>
      </c>
      <c r="E107" s="417"/>
      <c r="F107" s="416" t="s">
        <v>616</v>
      </c>
      <c r="G107" s="416" t="s">
        <v>779</v>
      </c>
      <c r="H107" s="416" t="s">
        <v>785</v>
      </c>
      <c r="J107" s="418" t="s">
        <v>581</v>
      </c>
      <c r="K107" s="420">
        <f>1*10^6</f>
        <v>1000000</v>
      </c>
      <c r="L107" s="575" t="s">
        <v>2805</v>
      </c>
    </row>
    <row r="108" spans="1:12" ht="32.25" customHeight="1">
      <c r="A108" s="235">
        <v>104</v>
      </c>
      <c r="B108" s="240" t="s">
        <v>7</v>
      </c>
      <c r="C108" s="240" t="s">
        <v>703</v>
      </c>
      <c r="D108" s="394">
        <v>2026</v>
      </c>
      <c r="F108" s="240" t="s">
        <v>616</v>
      </c>
      <c r="G108" s="347"/>
      <c r="H108" s="241" t="s">
        <v>617</v>
      </c>
      <c r="K108" s="384">
        <v>115000</v>
      </c>
      <c r="L108" s="240" t="s">
        <v>709</v>
      </c>
    </row>
    <row r="109" spans="1:12" ht="32.25" customHeight="1">
      <c r="A109" s="235">
        <v>105</v>
      </c>
      <c r="B109" s="240" t="s">
        <v>90</v>
      </c>
      <c r="C109" s="356" t="s">
        <v>242</v>
      </c>
      <c r="D109" s="394">
        <v>2027</v>
      </c>
      <c r="F109" s="240" t="s">
        <v>616</v>
      </c>
      <c r="G109" s="347"/>
      <c r="H109" s="241" t="s">
        <v>617</v>
      </c>
      <c r="K109" s="384">
        <v>907185</v>
      </c>
      <c r="L109" s="240" t="s">
        <v>689</v>
      </c>
    </row>
    <row r="110" spans="1:12" s="416" customFormat="1" ht="32.25" customHeight="1">
      <c r="A110" s="235">
        <v>106</v>
      </c>
      <c r="B110" s="437" t="s">
        <v>862</v>
      </c>
      <c r="C110" s="416" t="s">
        <v>242</v>
      </c>
      <c r="D110" s="417">
        <v>2030</v>
      </c>
      <c r="E110" s="417"/>
      <c r="F110" s="416" t="s">
        <v>616</v>
      </c>
      <c r="G110" s="416" t="s">
        <v>779</v>
      </c>
      <c r="H110" s="416" t="s">
        <v>785</v>
      </c>
      <c r="J110" s="418"/>
      <c r="K110" s="420"/>
      <c r="L110" s="575" t="s">
        <v>2805</v>
      </c>
    </row>
    <row r="111" spans="1:12" ht="32.25" customHeight="1">
      <c r="A111" s="235">
        <v>107</v>
      </c>
      <c r="B111" s="240" t="s">
        <v>11</v>
      </c>
      <c r="C111" s="356" t="s">
        <v>674</v>
      </c>
      <c r="D111" s="394">
        <v>2030</v>
      </c>
      <c r="F111" s="356" t="s">
        <v>568</v>
      </c>
      <c r="G111" s="347"/>
      <c r="H111" s="241" t="s">
        <v>617</v>
      </c>
      <c r="K111" s="384">
        <v>5000000</v>
      </c>
      <c r="L111" s="240" t="s">
        <v>690</v>
      </c>
    </row>
    <row r="112" spans="1:12" ht="32.25" customHeight="1">
      <c r="A112" s="235">
        <v>108</v>
      </c>
      <c r="B112" s="240" t="s">
        <v>90</v>
      </c>
      <c r="C112" s="356" t="s">
        <v>242</v>
      </c>
      <c r="D112" s="394">
        <v>2030</v>
      </c>
      <c r="F112" s="240" t="s">
        <v>616</v>
      </c>
      <c r="G112" s="347"/>
      <c r="H112" s="241" t="s">
        <v>617</v>
      </c>
      <c r="K112" s="384">
        <v>4535924</v>
      </c>
      <c r="L112" s="240" t="s">
        <v>688</v>
      </c>
    </row>
    <row r="113" spans="1:12" ht="32.25" customHeight="1">
      <c r="A113" s="235">
        <v>109</v>
      </c>
      <c r="B113" s="240" t="s">
        <v>8</v>
      </c>
      <c r="C113" s="356" t="s">
        <v>242</v>
      </c>
      <c r="D113" s="394">
        <v>2035</v>
      </c>
      <c r="F113" s="240" t="s">
        <v>616</v>
      </c>
      <c r="G113" s="347"/>
      <c r="H113" s="241" t="s">
        <v>617</v>
      </c>
      <c r="K113" s="384">
        <v>907184740</v>
      </c>
      <c r="L113" s="240" t="s">
        <v>693</v>
      </c>
    </row>
    <row r="114" spans="1:12" ht="32.25" customHeight="1">
      <c r="A114" s="235">
        <v>110</v>
      </c>
      <c r="B114" s="240" t="s">
        <v>696</v>
      </c>
      <c r="C114" s="356" t="s">
        <v>242</v>
      </c>
      <c r="D114" s="394">
        <v>2035</v>
      </c>
      <c r="F114" s="240" t="s">
        <v>616</v>
      </c>
      <c r="G114" s="347"/>
      <c r="H114" s="241" t="s">
        <v>617</v>
      </c>
      <c r="K114" s="384">
        <v>100000000</v>
      </c>
      <c r="L114" s="240" t="s">
        <v>697</v>
      </c>
    </row>
    <row r="115" spans="1:12" s="416" customFormat="1" ht="32.25" customHeight="1">
      <c r="A115" s="235">
        <v>111</v>
      </c>
      <c r="B115" s="437" t="s">
        <v>863</v>
      </c>
      <c r="C115" s="416" t="s">
        <v>242</v>
      </c>
      <c r="D115" s="417">
        <v>2035</v>
      </c>
      <c r="E115" s="417"/>
      <c r="F115" s="416" t="s">
        <v>616</v>
      </c>
      <c r="G115" s="416" t="s">
        <v>779</v>
      </c>
      <c r="H115" s="416" t="s">
        <v>785</v>
      </c>
      <c r="J115" s="418"/>
      <c r="K115" s="420"/>
      <c r="L115" s="575" t="s">
        <v>2805</v>
      </c>
    </row>
    <row r="116" spans="1:12" s="416" customFormat="1" ht="32.25" customHeight="1">
      <c r="A116" s="235">
        <v>112</v>
      </c>
      <c r="B116" s="436" t="s">
        <v>859</v>
      </c>
      <c r="C116" s="416" t="s">
        <v>703</v>
      </c>
      <c r="D116" s="417">
        <v>2030</v>
      </c>
      <c r="E116" s="417"/>
      <c r="F116" s="416" t="s">
        <v>616</v>
      </c>
      <c r="G116" s="416" t="s">
        <v>789</v>
      </c>
      <c r="H116" s="416" t="s">
        <v>785</v>
      </c>
      <c r="J116" s="418"/>
      <c r="K116" s="420"/>
      <c r="L116" s="575" t="s">
        <v>2805</v>
      </c>
    </row>
    <row r="117" spans="1:12" s="416" customFormat="1" ht="32.25" customHeight="1">
      <c r="A117" s="235">
        <v>113</v>
      </c>
      <c r="B117" s="437" t="s">
        <v>860</v>
      </c>
      <c r="C117" s="416" t="s">
        <v>703</v>
      </c>
      <c r="D117" s="417">
        <v>2035</v>
      </c>
      <c r="E117" s="417"/>
      <c r="F117" s="416" t="s">
        <v>616</v>
      </c>
      <c r="G117" s="416" t="s">
        <v>789</v>
      </c>
      <c r="H117" s="416" t="s">
        <v>785</v>
      </c>
      <c r="J117" s="418"/>
      <c r="K117" s="420"/>
      <c r="L117" s="575" t="s">
        <v>2805</v>
      </c>
    </row>
    <row r="118" spans="1:12" ht="32.25" customHeight="1">
      <c r="A118" s="235">
        <v>114</v>
      </c>
      <c r="B118" s="240" t="s">
        <v>6</v>
      </c>
      <c r="C118" s="356" t="s">
        <v>703</v>
      </c>
      <c r="D118" s="394">
        <v>2040</v>
      </c>
      <c r="F118" s="240" t="s">
        <v>616</v>
      </c>
      <c r="G118" s="347"/>
      <c r="H118" s="241" t="s">
        <v>617</v>
      </c>
      <c r="K118" s="384">
        <v>2000000000</v>
      </c>
      <c r="L118" s="240" t="s">
        <v>700</v>
      </c>
    </row>
    <row r="119" spans="1:12" ht="32.25" customHeight="1">
      <c r="A119" s="235">
        <v>115</v>
      </c>
      <c r="B119" s="240" t="s">
        <v>5</v>
      </c>
      <c r="C119" s="356" t="s">
        <v>703</v>
      </c>
      <c r="D119" s="394">
        <v>2040</v>
      </c>
      <c r="F119" s="240" t="s">
        <v>616</v>
      </c>
      <c r="G119" s="347"/>
      <c r="H119" s="241" t="s">
        <v>617</v>
      </c>
      <c r="K119" s="384">
        <v>500000000</v>
      </c>
      <c r="L119" s="240" t="s">
        <v>556</v>
      </c>
    </row>
    <row r="120" spans="1:12" ht="32.25" customHeight="1">
      <c r="A120" s="235">
        <v>116</v>
      </c>
      <c r="B120" s="240" t="s">
        <v>11</v>
      </c>
      <c r="C120" s="356" t="s">
        <v>674</v>
      </c>
      <c r="D120" s="394">
        <v>2050</v>
      </c>
      <c r="F120" s="240" t="s">
        <v>616</v>
      </c>
      <c r="G120" s="347"/>
      <c r="H120" s="241" t="s">
        <v>617</v>
      </c>
      <c r="K120" s="384">
        <v>1000000000</v>
      </c>
      <c r="L120" s="240" t="s">
        <v>690</v>
      </c>
    </row>
    <row r="121" spans="1:12" s="402" customFormat="1" ht="32.25" customHeight="1" thickBot="1">
      <c r="A121" s="235">
        <v>117</v>
      </c>
      <c r="B121" s="405" t="s">
        <v>10</v>
      </c>
      <c r="C121" s="406" t="s">
        <v>242</v>
      </c>
      <c r="D121" s="407">
        <v>2050</v>
      </c>
      <c r="E121" s="403"/>
      <c r="F121" s="405" t="s">
        <v>616</v>
      </c>
      <c r="G121" s="404"/>
      <c r="H121" s="408" t="s">
        <v>617</v>
      </c>
      <c r="J121" s="409"/>
      <c r="K121" s="410">
        <v>1000000000</v>
      </c>
      <c r="L121" s="405" t="s">
        <v>706</v>
      </c>
    </row>
    <row r="122" spans="1:12" ht="32.25" customHeight="1" thickTop="1">
      <c r="A122" s="235">
        <v>118</v>
      </c>
      <c r="B122" s="242" t="s">
        <v>71</v>
      </c>
      <c r="C122" s="242" t="s">
        <v>703</v>
      </c>
      <c r="D122" s="395">
        <v>2022</v>
      </c>
      <c r="F122" s="242" t="s">
        <v>302</v>
      </c>
      <c r="G122" s="347"/>
      <c r="H122" s="242" t="s">
        <v>618</v>
      </c>
      <c r="J122" s="341" t="s">
        <v>619</v>
      </c>
      <c r="K122" s="385">
        <f>0.006*10^6</f>
        <v>6000</v>
      </c>
      <c r="L122" s="242" t="s">
        <v>648</v>
      </c>
    </row>
    <row r="123" spans="1:12" ht="32.25" customHeight="1">
      <c r="A123" s="235">
        <v>119</v>
      </c>
      <c r="B123" s="242" t="s">
        <v>71</v>
      </c>
      <c r="C123" s="242" t="s">
        <v>703</v>
      </c>
      <c r="D123" s="395">
        <v>2023</v>
      </c>
      <c r="F123" s="242" t="s">
        <v>616</v>
      </c>
      <c r="G123" s="347"/>
      <c r="H123" s="242" t="s">
        <v>618</v>
      </c>
      <c r="J123" s="341" t="s">
        <v>620</v>
      </c>
      <c r="K123" s="385">
        <f>0.009*10^6</f>
        <v>9000</v>
      </c>
      <c r="L123" s="242" t="s">
        <v>648</v>
      </c>
    </row>
    <row r="124" spans="1:12" ht="32.25" customHeight="1">
      <c r="A124" s="235">
        <v>120</v>
      </c>
      <c r="B124" s="242" t="s">
        <v>71</v>
      </c>
      <c r="C124" s="242" t="s">
        <v>703</v>
      </c>
      <c r="D124" s="395">
        <v>2024</v>
      </c>
      <c r="F124" s="242" t="s">
        <v>616</v>
      </c>
      <c r="G124" s="347"/>
      <c r="H124" s="242" t="s">
        <v>618</v>
      </c>
      <c r="J124" s="341" t="s">
        <v>621</v>
      </c>
      <c r="K124" s="385">
        <f>1.5*10^6</f>
        <v>1500000</v>
      </c>
      <c r="L124" s="242" t="s">
        <v>648</v>
      </c>
    </row>
    <row r="125" spans="1:12" ht="32.25" customHeight="1">
      <c r="A125" s="235">
        <v>121</v>
      </c>
      <c r="B125" s="242" t="s">
        <v>71</v>
      </c>
      <c r="C125" s="242" t="s">
        <v>703</v>
      </c>
      <c r="D125" s="395">
        <v>2025</v>
      </c>
      <c r="F125" s="242" t="s">
        <v>616</v>
      </c>
      <c r="G125" s="347"/>
      <c r="H125" s="242" t="s">
        <v>618</v>
      </c>
      <c r="J125" s="341" t="s">
        <v>622</v>
      </c>
      <c r="K125" s="385">
        <f>2.7*10^6</f>
        <v>2700000</v>
      </c>
      <c r="L125" s="242" t="s">
        <v>648</v>
      </c>
    </row>
    <row r="126" spans="1:12" ht="32.25" customHeight="1">
      <c r="A126" s="235">
        <v>122</v>
      </c>
      <c r="B126" s="243" t="s">
        <v>624</v>
      </c>
      <c r="C126" s="243" t="s">
        <v>703</v>
      </c>
      <c r="D126" s="396">
        <v>2021</v>
      </c>
      <c r="F126" s="243" t="s">
        <v>302</v>
      </c>
      <c r="G126" s="347"/>
      <c r="H126" s="243" t="s">
        <v>623</v>
      </c>
      <c r="K126" s="386">
        <v>8000</v>
      </c>
      <c r="L126" s="235" t="s">
        <v>649</v>
      </c>
    </row>
    <row r="127" spans="1:12" ht="32.25" customHeight="1">
      <c r="A127" s="235">
        <v>123</v>
      </c>
      <c r="B127" s="243" t="s">
        <v>624</v>
      </c>
      <c r="C127" s="243" t="s">
        <v>703</v>
      </c>
      <c r="D127" s="396">
        <v>2023</v>
      </c>
      <c r="F127" s="243" t="s">
        <v>616</v>
      </c>
      <c r="G127" s="347"/>
      <c r="H127" s="243" t="s">
        <v>662</v>
      </c>
      <c r="K127" s="386">
        <v>17071.8</v>
      </c>
      <c r="L127" s="235" t="s">
        <v>649</v>
      </c>
    </row>
    <row r="128" spans="1:12" ht="32.25" customHeight="1">
      <c r="A128" s="235">
        <v>124</v>
      </c>
      <c r="B128" s="243" t="s">
        <v>624</v>
      </c>
      <c r="C128" s="243" t="s">
        <v>703</v>
      </c>
      <c r="D128" s="396">
        <v>2025</v>
      </c>
      <c r="F128" s="243" t="s">
        <v>616</v>
      </c>
      <c r="G128" s="347"/>
      <c r="H128" s="243" t="s">
        <v>662</v>
      </c>
      <c r="K128" s="386">
        <v>198508.79999999999</v>
      </c>
      <c r="L128" s="235" t="s">
        <v>649</v>
      </c>
    </row>
    <row r="129" spans="1:12" ht="32.25" customHeight="1">
      <c r="A129" s="235">
        <v>125</v>
      </c>
      <c r="B129" s="243" t="s">
        <v>624</v>
      </c>
      <c r="C129" s="243" t="s">
        <v>703</v>
      </c>
      <c r="D129" s="396">
        <v>2026</v>
      </c>
      <c r="F129" s="243" t="s">
        <v>616</v>
      </c>
      <c r="G129" s="347"/>
      <c r="H129" s="243" t="s">
        <v>662</v>
      </c>
      <c r="K129" s="386">
        <v>313508.8</v>
      </c>
      <c r="L129" s="235" t="s">
        <v>649</v>
      </c>
    </row>
    <row r="130" spans="1:12" ht="32.25" customHeight="1">
      <c r="A130" s="235">
        <v>126</v>
      </c>
      <c r="B130" s="243" t="s">
        <v>624</v>
      </c>
      <c r="C130" s="243" t="s">
        <v>703</v>
      </c>
      <c r="D130" s="396">
        <v>2027</v>
      </c>
      <c r="F130" s="243" t="s">
        <v>616</v>
      </c>
      <c r="G130" s="347"/>
      <c r="H130" s="243" t="s">
        <v>662</v>
      </c>
      <c r="K130" s="386">
        <v>1220693.5</v>
      </c>
      <c r="L130" s="235" t="s">
        <v>649</v>
      </c>
    </row>
    <row r="131" spans="1:12" ht="32.25" customHeight="1">
      <c r="A131" s="235">
        <v>127</v>
      </c>
      <c r="B131" s="243" t="s">
        <v>624</v>
      </c>
      <c r="C131" s="243" t="s">
        <v>703</v>
      </c>
      <c r="D131" s="396">
        <v>2030</v>
      </c>
      <c r="F131" s="243" t="s">
        <v>616</v>
      </c>
      <c r="G131" s="347"/>
      <c r="H131" s="243" t="s">
        <v>662</v>
      </c>
      <c r="K131" s="386">
        <v>10756617.199999999</v>
      </c>
      <c r="L131" s="235" t="s">
        <v>649</v>
      </c>
    </row>
    <row r="132" spans="1:12" ht="32.25" customHeight="1">
      <c r="A132" s="235">
        <v>128</v>
      </c>
      <c r="B132" s="243" t="s">
        <v>624</v>
      </c>
      <c r="C132" s="243" t="s">
        <v>703</v>
      </c>
      <c r="D132" s="396">
        <v>2035</v>
      </c>
      <c r="F132" s="243" t="s">
        <v>616</v>
      </c>
      <c r="G132" s="347"/>
      <c r="H132" s="243" t="s">
        <v>662</v>
      </c>
      <c r="K132" s="386">
        <v>1017941357.2</v>
      </c>
      <c r="L132" s="235" t="s">
        <v>649</v>
      </c>
    </row>
    <row r="133" spans="1:12" ht="32.25" customHeight="1">
      <c r="A133" s="235">
        <v>129</v>
      </c>
      <c r="B133" s="243" t="s">
        <v>624</v>
      </c>
      <c r="C133" s="243" t="s">
        <v>703</v>
      </c>
      <c r="D133" s="396">
        <v>2040</v>
      </c>
      <c r="F133" s="243" t="s">
        <v>616</v>
      </c>
      <c r="G133" s="347"/>
      <c r="H133" s="243" t="s">
        <v>662</v>
      </c>
      <c r="K133" s="386">
        <v>3517941357.1999998</v>
      </c>
      <c r="L133" s="235" t="s">
        <v>649</v>
      </c>
    </row>
    <row r="134" spans="1:12" ht="32.25" customHeight="1">
      <c r="A134" s="235">
        <v>130</v>
      </c>
      <c r="B134" s="243" t="s">
        <v>624</v>
      </c>
      <c r="C134" s="243" t="s">
        <v>703</v>
      </c>
      <c r="D134" s="396">
        <v>2050</v>
      </c>
      <c r="F134" s="243" t="s">
        <v>616</v>
      </c>
      <c r="G134" s="347"/>
      <c r="H134" s="243" t="s">
        <v>662</v>
      </c>
      <c r="K134" s="386">
        <v>5517941357.1999998</v>
      </c>
      <c r="L134" s="235" t="s">
        <v>649</v>
      </c>
    </row>
    <row r="135" spans="1:12" ht="32.25" customHeight="1">
      <c r="A135" s="235">
        <v>131</v>
      </c>
      <c r="B135" s="244" t="s">
        <v>625</v>
      </c>
      <c r="C135" s="244" t="s">
        <v>703</v>
      </c>
      <c r="D135" s="390">
        <v>2025</v>
      </c>
      <c r="F135" s="244" t="s">
        <v>616</v>
      </c>
      <c r="G135" s="347"/>
      <c r="H135" s="244" t="s">
        <v>626</v>
      </c>
      <c r="I135" s="244"/>
      <c r="J135" s="342" t="s">
        <v>627</v>
      </c>
      <c r="K135" s="380">
        <f>18*10^6</f>
        <v>18000000</v>
      </c>
      <c r="L135" s="244" t="s">
        <v>542</v>
      </c>
    </row>
    <row r="136" spans="1:12" ht="32.25" customHeight="1">
      <c r="A136" s="235">
        <v>132</v>
      </c>
      <c r="B136" s="244" t="s">
        <v>625</v>
      </c>
      <c r="C136" s="244" t="s">
        <v>703</v>
      </c>
      <c r="D136" s="390">
        <v>2026</v>
      </c>
      <c r="F136" s="244" t="s">
        <v>616</v>
      </c>
      <c r="G136" s="347"/>
      <c r="H136" s="244" t="s">
        <v>626</v>
      </c>
      <c r="I136" s="244"/>
      <c r="J136" s="342" t="s">
        <v>628</v>
      </c>
      <c r="K136" s="380">
        <f>25*10^6</f>
        <v>25000000</v>
      </c>
      <c r="L136" s="244" t="s">
        <v>542</v>
      </c>
    </row>
    <row r="137" spans="1:12" ht="32.25" customHeight="1">
      <c r="A137" s="235">
        <v>133</v>
      </c>
      <c r="B137" s="244" t="s">
        <v>625</v>
      </c>
      <c r="C137" s="244" t="s">
        <v>703</v>
      </c>
      <c r="D137" s="390">
        <v>2027</v>
      </c>
      <c r="F137" s="244" t="s">
        <v>616</v>
      </c>
      <c r="G137" s="347"/>
      <c r="H137" s="244" t="s">
        <v>626</v>
      </c>
      <c r="I137" s="244"/>
      <c r="J137" s="342" t="s">
        <v>629</v>
      </c>
      <c r="K137" s="380">
        <f>47*10^6</f>
        <v>47000000</v>
      </c>
      <c r="L137" s="244" t="s">
        <v>542</v>
      </c>
    </row>
    <row r="138" spans="1:12" ht="32.25" customHeight="1">
      <c r="A138" s="235">
        <v>134</v>
      </c>
      <c r="B138" s="244" t="s">
        <v>625</v>
      </c>
      <c r="C138" s="244" t="s">
        <v>703</v>
      </c>
      <c r="D138" s="390">
        <v>2028</v>
      </c>
      <c r="F138" s="244" t="s">
        <v>616</v>
      </c>
      <c r="G138" s="347"/>
      <c r="H138" s="244" t="s">
        <v>626</v>
      </c>
      <c r="I138" s="244"/>
      <c r="J138" s="342" t="s">
        <v>629</v>
      </c>
      <c r="K138" s="380">
        <f t="shared" ref="K138:K140" si="0">47*10^6</f>
        <v>47000000</v>
      </c>
      <c r="L138" s="244" t="s">
        <v>542</v>
      </c>
    </row>
    <row r="139" spans="1:12" ht="32.25" customHeight="1">
      <c r="A139" s="235">
        <v>135</v>
      </c>
      <c r="B139" s="244" t="s">
        <v>625</v>
      </c>
      <c r="C139" s="244" t="s">
        <v>703</v>
      </c>
      <c r="D139" s="390">
        <v>2029</v>
      </c>
      <c r="F139" s="244" t="s">
        <v>616</v>
      </c>
      <c r="G139" s="347"/>
      <c r="H139" s="244" t="s">
        <v>626</v>
      </c>
      <c r="I139" s="244"/>
      <c r="J139" s="342" t="s">
        <v>629</v>
      </c>
      <c r="K139" s="380">
        <f t="shared" si="0"/>
        <v>47000000</v>
      </c>
      <c r="L139" s="244" t="s">
        <v>542</v>
      </c>
    </row>
    <row r="140" spans="1:12" ht="32.25" customHeight="1">
      <c r="A140" s="235">
        <v>136</v>
      </c>
      <c r="B140" s="244" t="s">
        <v>625</v>
      </c>
      <c r="C140" s="244" t="s">
        <v>703</v>
      </c>
      <c r="D140" s="390">
        <v>2030</v>
      </c>
      <c r="F140" s="244" t="s">
        <v>616</v>
      </c>
      <c r="G140" s="347"/>
      <c r="H140" s="244" t="s">
        <v>626</v>
      </c>
      <c r="I140" s="244"/>
      <c r="J140" s="342" t="s">
        <v>629</v>
      </c>
      <c r="K140" s="380">
        <f t="shared" si="0"/>
        <v>47000000</v>
      </c>
      <c r="L140" s="244" t="s">
        <v>542</v>
      </c>
    </row>
    <row r="141" spans="1:12" ht="32.25" customHeight="1">
      <c r="A141" s="235">
        <v>137</v>
      </c>
      <c r="B141" s="244" t="s">
        <v>625</v>
      </c>
      <c r="C141" s="244" t="s">
        <v>703</v>
      </c>
      <c r="D141" s="390">
        <v>2024</v>
      </c>
      <c r="F141" s="244" t="s">
        <v>616</v>
      </c>
      <c r="G141" s="347"/>
      <c r="H141" s="244" t="s">
        <v>630</v>
      </c>
      <c r="I141" s="244"/>
      <c r="J141" s="342" t="s">
        <v>581</v>
      </c>
      <c r="K141" s="380">
        <f>1*10^6</f>
        <v>1000000</v>
      </c>
      <c r="L141" s="244" t="s">
        <v>542</v>
      </c>
    </row>
    <row r="142" spans="1:12" ht="32.25" customHeight="1">
      <c r="A142" s="235">
        <v>138</v>
      </c>
      <c r="B142" s="244" t="s">
        <v>625</v>
      </c>
      <c r="C142" s="244" t="s">
        <v>703</v>
      </c>
      <c r="D142" s="390">
        <v>2025</v>
      </c>
      <c r="F142" s="244" t="s">
        <v>616</v>
      </c>
      <c r="G142" s="347"/>
      <c r="H142" s="244" t="s">
        <v>630</v>
      </c>
      <c r="I142" s="244"/>
      <c r="J142" s="342" t="s">
        <v>631</v>
      </c>
      <c r="K142" s="380">
        <f>91*10^6</f>
        <v>91000000</v>
      </c>
      <c r="L142" s="244" t="s">
        <v>542</v>
      </c>
    </row>
    <row r="143" spans="1:12" ht="32.25" customHeight="1">
      <c r="A143" s="235">
        <v>139</v>
      </c>
      <c r="B143" s="244" t="s">
        <v>625</v>
      </c>
      <c r="C143" s="244" t="s">
        <v>703</v>
      </c>
      <c r="D143" s="390">
        <v>2026</v>
      </c>
      <c r="F143" s="244" t="s">
        <v>616</v>
      </c>
      <c r="G143" s="347"/>
      <c r="H143" s="244" t="s">
        <v>630</v>
      </c>
      <c r="I143" s="244"/>
      <c r="J143" s="342" t="s">
        <v>632</v>
      </c>
      <c r="K143" s="380">
        <f>206*10^6</f>
        <v>206000000</v>
      </c>
      <c r="L143" s="244" t="s">
        <v>542</v>
      </c>
    </row>
    <row r="144" spans="1:12" ht="32.25" customHeight="1">
      <c r="A144" s="235">
        <v>140</v>
      </c>
      <c r="B144" s="244" t="s">
        <v>625</v>
      </c>
      <c r="C144" s="244" t="s">
        <v>703</v>
      </c>
      <c r="D144" s="390">
        <v>2027</v>
      </c>
      <c r="F144" s="244" t="s">
        <v>616</v>
      </c>
      <c r="G144" s="347"/>
      <c r="H144" s="244" t="s">
        <v>630</v>
      </c>
      <c r="I144" s="244"/>
      <c r="J144" s="342" t="s">
        <v>633</v>
      </c>
      <c r="K144" s="380">
        <f>297*10^6</f>
        <v>297000000</v>
      </c>
      <c r="L144" s="244" t="s">
        <v>542</v>
      </c>
    </row>
    <row r="145" spans="1:12" ht="32.25" customHeight="1">
      <c r="A145" s="235">
        <v>141</v>
      </c>
      <c r="B145" s="244" t="s">
        <v>625</v>
      </c>
      <c r="C145" s="244" t="s">
        <v>703</v>
      </c>
      <c r="D145" s="390">
        <v>2028</v>
      </c>
      <c r="F145" s="244" t="s">
        <v>616</v>
      </c>
      <c r="G145" s="347"/>
      <c r="H145" s="244" t="s">
        <v>630</v>
      </c>
      <c r="I145" s="244"/>
      <c r="J145" s="342" t="s">
        <v>634</v>
      </c>
      <c r="K145" s="380">
        <f>435*10^6</f>
        <v>435000000</v>
      </c>
      <c r="L145" s="244" t="s">
        <v>542</v>
      </c>
    </row>
    <row r="146" spans="1:12" ht="32.25" customHeight="1">
      <c r="A146" s="235">
        <v>142</v>
      </c>
      <c r="B146" s="244" t="s">
        <v>625</v>
      </c>
      <c r="C146" s="244" t="s">
        <v>703</v>
      </c>
      <c r="D146" s="390">
        <v>2029</v>
      </c>
      <c r="F146" s="244" t="s">
        <v>616</v>
      </c>
      <c r="G146" s="347"/>
      <c r="H146" s="244" t="s">
        <v>630</v>
      </c>
      <c r="I146" s="244"/>
      <c r="J146" s="342" t="s">
        <v>635</v>
      </c>
      <c r="K146" s="380">
        <f>530*10^6</f>
        <v>530000000</v>
      </c>
      <c r="L146" s="244" t="s">
        <v>542</v>
      </c>
    </row>
    <row r="147" spans="1:12" ht="32.25" customHeight="1">
      <c r="A147" s="235">
        <v>143</v>
      </c>
      <c r="B147" s="244" t="s">
        <v>625</v>
      </c>
      <c r="C147" s="244" t="s">
        <v>703</v>
      </c>
      <c r="D147" s="390">
        <v>2030</v>
      </c>
      <c r="F147" s="244" t="s">
        <v>616</v>
      </c>
      <c r="G147" s="347"/>
      <c r="H147" s="244" t="s">
        <v>630</v>
      </c>
      <c r="I147" s="244"/>
      <c r="J147" s="342" t="s">
        <v>636</v>
      </c>
      <c r="K147" s="380">
        <f>640*10^6</f>
        <v>640000000</v>
      </c>
      <c r="L147" s="244" t="s">
        <v>542</v>
      </c>
    </row>
    <row r="148" spans="1:12" ht="32.25" customHeight="1">
      <c r="K148" s="438"/>
      <c r="L148" s="245"/>
    </row>
    <row r="149" spans="1:12" ht="32.25" customHeight="1">
      <c r="K149" s="438"/>
      <c r="L149" s="245"/>
    </row>
    <row r="150" spans="1:12" ht="32.25" customHeight="1">
      <c r="K150" s="438"/>
      <c r="L150" s="245"/>
    </row>
    <row r="151" spans="1:12" ht="32.25" customHeight="1">
      <c r="K151" s="438"/>
      <c r="L151" s="245"/>
    </row>
    <row r="152" spans="1:12" ht="32.25" customHeight="1">
      <c r="K152" s="438"/>
      <c r="L152" s="245"/>
    </row>
    <row r="153" spans="1:12" ht="32.25" customHeight="1">
      <c r="K153" s="438"/>
      <c r="L153" s="245"/>
    </row>
    <row r="154" spans="1:12" ht="32.25" customHeight="1">
      <c r="K154" s="438"/>
      <c r="L154" s="245"/>
    </row>
    <row r="155" spans="1:12" ht="32.25" customHeight="1">
      <c r="K155" s="438"/>
      <c r="L155" s="245"/>
    </row>
    <row r="156" spans="1:12" ht="32.25" customHeight="1">
      <c r="K156" s="438"/>
      <c r="L156" s="245"/>
    </row>
    <row r="157" spans="1:12" ht="32.25" customHeight="1">
      <c r="K157" s="438"/>
      <c r="L157" s="245"/>
    </row>
    <row r="158" spans="1:12" ht="32.25" customHeight="1">
      <c r="K158" s="438"/>
      <c r="L158" s="245"/>
    </row>
    <row r="159" spans="1:12" ht="32.25" customHeight="1">
      <c r="K159" s="438"/>
      <c r="L159" s="245"/>
    </row>
    <row r="160" spans="1:12" ht="32.25" customHeight="1">
      <c r="K160" s="438"/>
      <c r="L160" s="245"/>
    </row>
    <row r="161" spans="11:12" ht="32.25" customHeight="1">
      <c r="K161" s="438"/>
      <c r="L161" s="245"/>
    </row>
    <row r="162" spans="11:12" ht="32.25" customHeight="1">
      <c r="K162" s="438"/>
      <c r="L162" s="245"/>
    </row>
    <row r="163" spans="11:12" ht="32.25" customHeight="1">
      <c r="K163" s="438"/>
      <c r="L163" s="245"/>
    </row>
    <row r="164" spans="11:12" ht="32.25" customHeight="1">
      <c r="K164" s="438"/>
      <c r="L164" s="245"/>
    </row>
    <row r="165" spans="11:12" ht="32.25" customHeight="1">
      <c r="K165" s="438"/>
      <c r="L165" s="245"/>
    </row>
    <row r="166" spans="11:12" ht="32.25" customHeight="1">
      <c r="K166" s="438"/>
      <c r="L166" s="245"/>
    </row>
    <row r="167" spans="11:12" ht="32.25" customHeight="1">
      <c r="K167" s="438"/>
      <c r="L167" s="245"/>
    </row>
    <row r="168" spans="11:12" ht="32.25" customHeight="1">
      <c r="K168" s="438"/>
      <c r="L168" s="245"/>
    </row>
    <row r="169" spans="11:12" ht="32.25" customHeight="1">
      <c r="K169" s="438"/>
      <c r="L169" s="245"/>
    </row>
    <row r="170" spans="11:12" ht="32.25" customHeight="1">
      <c r="K170" s="438"/>
      <c r="L170" s="245"/>
    </row>
    <row r="171" spans="11:12" ht="32.25" customHeight="1">
      <c r="K171" s="438"/>
      <c r="L171" s="245"/>
    </row>
    <row r="172" spans="11:12" ht="32.25" customHeight="1">
      <c r="K172" s="438"/>
      <c r="L172" s="245"/>
    </row>
    <row r="173" spans="11:12" ht="32.25" customHeight="1">
      <c r="K173" s="438"/>
      <c r="L173" s="245"/>
    </row>
    <row r="174" spans="11:12" ht="32.25" customHeight="1">
      <c r="K174" s="438"/>
      <c r="L174" s="245"/>
    </row>
    <row r="175" spans="11:12" ht="32.25" customHeight="1">
      <c r="K175" s="438"/>
      <c r="L175" s="245"/>
    </row>
    <row r="176" spans="11:12" ht="32.25" customHeight="1">
      <c r="K176" s="438"/>
      <c r="L176" s="245"/>
    </row>
    <row r="177" spans="11:12" ht="32.25" customHeight="1">
      <c r="K177" s="438"/>
      <c r="L177" s="245"/>
    </row>
    <row r="178" spans="11:12" ht="32.25" customHeight="1">
      <c r="K178" s="438"/>
      <c r="L178" s="245"/>
    </row>
    <row r="179" spans="11:12" ht="32.25" customHeight="1">
      <c r="K179" s="438"/>
      <c r="L179" s="245"/>
    </row>
    <row r="180" spans="11:12" ht="32.25" customHeight="1">
      <c r="K180" s="438"/>
      <c r="L180" s="245"/>
    </row>
    <row r="181" spans="11:12" ht="32.25" customHeight="1">
      <c r="K181" s="438"/>
      <c r="L181" s="245"/>
    </row>
    <row r="182" spans="11:12" ht="32.25" customHeight="1">
      <c r="K182" s="438"/>
      <c r="L182" s="245"/>
    </row>
    <row r="183" spans="11:12" ht="32.25" customHeight="1">
      <c r="K183" s="438"/>
      <c r="L183" s="245"/>
    </row>
    <row r="184" spans="11:12" ht="32.25" customHeight="1">
      <c r="K184" s="438"/>
      <c r="L184" s="245"/>
    </row>
    <row r="185" spans="11:12" ht="32.25" customHeight="1">
      <c r="K185" s="438"/>
      <c r="L185" s="245"/>
    </row>
    <row r="186" spans="11:12" ht="32.25" customHeight="1">
      <c r="K186" s="438"/>
      <c r="L186" s="245"/>
    </row>
    <row r="187" spans="11:12" ht="32.25" customHeight="1">
      <c r="K187" s="438"/>
      <c r="L187" s="245"/>
    </row>
    <row r="188" spans="11:12" ht="32.25" customHeight="1">
      <c r="K188" s="438"/>
      <c r="L188" s="245"/>
    </row>
    <row r="189" spans="11:12" ht="32.25" customHeight="1">
      <c r="K189" s="438"/>
      <c r="L189" s="245"/>
    </row>
    <row r="190" spans="11:12" ht="32.25" customHeight="1">
      <c r="K190" s="438"/>
      <c r="L190" s="245"/>
    </row>
    <row r="191" spans="11:12" ht="32.25" customHeight="1">
      <c r="K191" s="438"/>
      <c r="L191" s="245"/>
    </row>
    <row r="192" spans="11:12" ht="32.25" customHeight="1">
      <c r="K192" s="438"/>
      <c r="L192" s="245"/>
    </row>
    <row r="193" spans="11:12" ht="32.25" customHeight="1">
      <c r="K193" s="438"/>
      <c r="L193" s="245"/>
    </row>
    <row r="194" spans="11:12" ht="32.25" customHeight="1">
      <c r="K194" s="438"/>
      <c r="L194" s="245"/>
    </row>
    <row r="195" spans="11:12" ht="32.25" customHeight="1">
      <c r="K195" s="438"/>
      <c r="L195" s="245"/>
    </row>
    <row r="196" spans="11:12" ht="32.25" customHeight="1">
      <c r="K196" s="438"/>
      <c r="L196" s="245"/>
    </row>
    <row r="197" spans="11:12" ht="32.25" customHeight="1">
      <c r="K197" s="438"/>
      <c r="L197" s="245"/>
    </row>
    <row r="198" spans="11:12" ht="32.25" customHeight="1">
      <c r="K198" s="438"/>
      <c r="L198" s="245"/>
    </row>
    <row r="199" spans="11:12" ht="32.25" customHeight="1">
      <c r="K199" s="438"/>
      <c r="L199" s="245"/>
    </row>
    <row r="200" spans="11:12" ht="32.25" customHeight="1">
      <c r="K200" s="438"/>
      <c r="L200" s="245"/>
    </row>
    <row r="201" spans="11:12" ht="32.25" customHeight="1">
      <c r="K201" s="438"/>
      <c r="L201" s="245"/>
    </row>
    <row r="202" spans="11:12" ht="32.25" customHeight="1">
      <c r="K202" s="438"/>
      <c r="L202" s="245"/>
    </row>
    <row r="203" spans="11:12" ht="32.25" customHeight="1">
      <c r="K203" s="438"/>
      <c r="L203" s="245"/>
    </row>
    <row r="204" spans="11:12" ht="32.25" customHeight="1">
      <c r="K204" s="438"/>
      <c r="L204" s="245"/>
    </row>
    <row r="205" spans="11:12" ht="32.25" customHeight="1">
      <c r="K205" s="438"/>
      <c r="L205" s="245"/>
    </row>
    <row r="206" spans="11:12" ht="32.25" customHeight="1">
      <c r="K206" s="438"/>
      <c r="L206" s="245"/>
    </row>
    <row r="207" spans="11:12" ht="32.25" customHeight="1">
      <c r="K207" s="438"/>
      <c r="L207" s="245"/>
    </row>
    <row r="208" spans="11:12" ht="32.25" customHeight="1">
      <c r="K208" s="438"/>
      <c r="L208" s="245"/>
    </row>
    <row r="209" spans="11:12" ht="32.25" customHeight="1">
      <c r="K209" s="438"/>
      <c r="L209" s="245"/>
    </row>
    <row r="210" spans="11:12" ht="32.25" customHeight="1">
      <c r="K210" s="438"/>
      <c r="L210" s="245"/>
    </row>
    <row r="211" spans="11:12" ht="32.25" customHeight="1">
      <c r="K211" s="438"/>
      <c r="L211" s="245"/>
    </row>
    <row r="212" spans="11:12" ht="32.25" customHeight="1">
      <c r="K212" s="438"/>
      <c r="L212" s="245"/>
    </row>
    <row r="213" spans="11:12" ht="32.25" customHeight="1">
      <c r="K213" s="438"/>
      <c r="L213" s="245"/>
    </row>
    <row r="214" spans="11:12" ht="32.25" customHeight="1">
      <c r="K214" s="438"/>
      <c r="L214" s="245"/>
    </row>
    <row r="215" spans="11:12" ht="32.25" customHeight="1">
      <c r="K215" s="438"/>
      <c r="L215" s="245"/>
    </row>
    <row r="216" spans="11:12" ht="32.25" customHeight="1">
      <c r="K216" s="438"/>
      <c r="L216" s="245"/>
    </row>
    <row r="217" spans="11:12" ht="32.25" customHeight="1">
      <c r="K217" s="438"/>
      <c r="L217" s="245"/>
    </row>
    <row r="218" spans="11:12" ht="32.25" customHeight="1">
      <c r="K218" s="438"/>
      <c r="L218" s="245"/>
    </row>
    <row r="219" spans="11:12" ht="32.25" customHeight="1">
      <c r="K219" s="438"/>
      <c r="L219" s="245"/>
    </row>
    <row r="220" spans="11:12" ht="32.25" customHeight="1">
      <c r="K220" s="438"/>
      <c r="L220" s="245"/>
    </row>
    <row r="221" spans="11:12" ht="32.25" customHeight="1">
      <c r="K221" s="438"/>
      <c r="L221" s="245"/>
    </row>
    <row r="222" spans="11:12" ht="32.25" customHeight="1">
      <c r="K222" s="438"/>
      <c r="L222" s="245"/>
    </row>
    <row r="223" spans="11:12" ht="32.25" customHeight="1">
      <c r="K223" s="438"/>
      <c r="L223" s="245"/>
    </row>
    <row r="224" spans="11:12" ht="32.25" customHeight="1">
      <c r="K224" s="438"/>
      <c r="L224" s="245"/>
    </row>
    <row r="225" spans="11:12" ht="32.25" customHeight="1">
      <c r="K225" s="438"/>
      <c r="L225" s="245"/>
    </row>
    <row r="226" spans="11:12" ht="32.25" customHeight="1">
      <c r="K226" s="438"/>
      <c r="L226" s="245"/>
    </row>
    <row r="227" spans="11:12" ht="32.25" customHeight="1">
      <c r="K227" s="438"/>
      <c r="L227" s="245"/>
    </row>
    <row r="228" spans="11:12" ht="32.25" customHeight="1">
      <c r="K228" s="438"/>
      <c r="L228" s="245"/>
    </row>
    <row r="229" spans="11:12" ht="32.25" customHeight="1">
      <c r="K229" s="438"/>
      <c r="L229" s="245"/>
    </row>
    <row r="230" spans="11:12" ht="32.25" customHeight="1">
      <c r="K230" s="438"/>
      <c r="L230" s="245"/>
    </row>
    <row r="231" spans="11:12" ht="32.25" customHeight="1">
      <c r="K231" s="438"/>
      <c r="L231" s="245"/>
    </row>
    <row r="232" spans="11:12" ht="32.25" customHeight="1">
      <c r="K232" s="438"/>
      <c r="L232" s="245"/>
    </row>
    <row r="233" spans="11:12" ht="32.25" customHeight="1">
      <c r="K233" s="438"/>
      <c r="L233" s="245"/>
    </row>
    <row r="234" spans="11:12" ht="32.25" customHeight="1">
      <c r="K234" s="438"/>
      <c r="L234" s="245"/>
    </row>
    <row r="235" spans="11:12" ht="32.25" customHeight="1">
      <c r="K235" s="438"/>
      <c r="L235" s="245"/>
    </row>
    <row r="236" spans="11:12" ht="32.25" customHeight="1">
      <c r="K236" s="438"/>
      <c r="L236" s="245"/>
    </row>
    <row r="237" spans="11:12" ht="32.25" customHeight="1">
      <c r="K237" s="438"/>
      <c r="L237" s="245"/>
    </row>
    <row r="238" spans="11:12" ht="32.25" customHeight="1">
      <c r="K238" s="438"/>
      <c r="L238" s="245"/>
    </row>
    <row r="239" spans="11:12" ht="32.25" customHeight="1">
      <c r="K239" s="438"/>
      <c r="L239" s="245"/>
    </row>
    <row r="240" spans="11:12" ht="32.25" customHeight="1">
      <c r="K240" s="438"/>
      <c r="L240" s="245"/>
    </row>
    <row r="241" spans="11:12" ht="32.25" customHeight="1">
      <c r="K241" s="438"/>
      <c r="L241" s="245"/>
    </row>
    <row r="242" spans="11:12" ht="32.25" customHeight="1">
      <c r="K242" s="438"/>
      <c r="L242" s="245"/>
    </row>
    <row r="243" spans="11:12" ht="32.25" customHeight="1">
      <c r="K243" s="438"/>
      <c r="L243" s="245"/>
    </row>
    <row r="244" spans="11:12" ht="32.25" customHeight="1">
      <c r="K244" s="438"/>
      <c r="L244" s="245"/>
    </row>
    <row r="245" spans="11:12" ht="32.25" customHeight="1">
      <c r="K245" s="438"/>
      <c r="L245" s="245"/>
    </row>
    <row r="246" spans="11:12" ht="32.25" customHeight="1">
      <c r="K246" s="438"/>
      <c r="L246" s="245"/>
    </row>
    <row r="247" spans="11:12" ht="32.25" customHeight="1">
      <c r="K247" s="438"/>
      <c r="L247" s="245"/>
    </row>
    <row r="248" spans="11:12" ht="32.25" customHeight="1">
      <c r="K248" s="438"/>
      <c r="L248" s="245"/>
    </row>
    <row r="249" spans="11:12" ht="32.25" customHeight="1">
      <c r="K249" s="438"/>
      <c r="L249" s="245"/>
    </row>
    <row r="250" spans="11:12" ht="32.25" customHeight="1">
      <c r="K250" s="438"/>
      <c r="L250" s="245"/>
    </row>
    <row r="251" spans="11:12" ht="32.25" customHeight="1">
      <c r="K251" s="438"/>
      <c r="L251" s="245"/>
    </row>
    <row r="252" spans="11:12" ht="32.25" customHeight="1">
      <c r="K252" s="438"/>
      <c r="L252" s="245"/>
    </row>
    <row r="253" spans="11:12" ht="32.25" customHeight="1">
      <c r="K253" s="438"/>
      <c r="L253" s="245"/>
    </row>
    <row r="254" spans="11:12" ht="32.25" customHeight="1">
      <c r="K254" s="438"/>
      <c r="L254" s="245"/>
    </row>
    <row r="255" spans="11:12" ht="32.25" customHeight="1">
      <c r="K255" s="438"/>
      <c r="L255" s="245"/>
    </row>
    <row r="256" spans="11:12" ht="32.25" customHeight="1">
      <c r="K256" s="438"/>
      <c r="L256" s="245"/>
    </row>
    <row r="257" spans="11:12" ht="32.25" customHeight="1">
      <c r="K257" s="438"/>
      <c r="L257" s="245"/>
    </row>
    <row r="258" spans="11:12" ht="32.25" customHeight="1">
      <c r="K258" s="438"/>
      <c r="L258" s="245"/>
    </row>
    <row r="259" spans="11:12" ht="32.25" customHeight="1">
      <c r="K259" s="438"/>
      <c r="L259" s="245"/>
    </row>
    <row r="260" spans="11:12" ht="32.25" customHeight="1">
      <c r="K260" s="438"/>
      <c r="L260" s="245"/>
    </row>
    <row r="261" spans="11:12" ht="32.25" customHeight="1">
      <c r="K261" s="438"/>
      <c r="L261" s="245"/>
    </row>
    <row r="262" spans="11:12" ht="32.25" customHeight="1">
      <c r="K262" s="438"/>
      <c r="L262" s="245"/>
    </row>
    <row r="263" spans="11:12" ht="32.25" customHeight="1">
      <c r="K263" s="438"/>
      <c r="L263" s="245"/>
    </row>
    <row r="264" spans="11:12" ht="32.25" customHeight="1">
      <c r="K264" s="438"/>
      <c r="L264" s="245"/>
    </row>
    <row r="265" spans="11:12" ht="32.25" customHeight="1">
      <c r="K265" s="438"/>
      <c r="L265" s="245"/>
    </row>
    <row r="266" spans="11:12" ht="32.25" customHeight="1">
      <c r="K266" s="438"/>
      <c r="L266" s="245"/>
    </row>
    <row r="267" spans="11:12" ht="32.25" customHeight="1">
      <c r="K267" s="438"/>
      <c r="L267" s="245"/>
    </row>
    <row r="268" spans="11:12" ht="32.25" customHeight="1">
      <c r="K268" s="438"/>
      <c r="L268" s="245"/>
    </row>
    <row r="269" spans="11:12" ht="32.25" customHeight="1">
      <c r="K269" s="438"/>
      <c r="L269" s="245"/>
    </row>
    <row r="270" spans="11:12" ht="32.25" customHeight="1">
      <c r="K270" s="438"/>
      <c r="L270" s="245"/>
    </row>
    <row r="271" spans="11:12" ht="32.25" customHeight="1">
      <c r="K271" s="438"/>
      <c r="L271" s="245"/>
    </row>
    <row r="272" spans="11:12" ht="32.25" customHeight="1">
      <c r="K272" s="438"/>
      <c r="L272" s="245"/>
    </row>
    <row r="273" spans="11:12" ht="32.25" customHeight="1">
      <c r="K273" s="438"/>
      <c r="L273" s="245"/>
    </row>
    <row r="274" spans="11:12" ht="32.25" customHeight="1">
      <c r="K274" s="438"/>
      <c r="L274" s="245"/>
    </row>
    <row r="275" spans="11:12" ht="32.25" customHeight="1">
      <c r="K275" s="438"/>
      <c r="L275" s="245"/>
    </row>
    <row r="276" spans="11:12" ht="32.25" customHeight="1">
      <c r="K276" s="438"/>
      <c r="L276" s="245"/>
    </row>
    <row r="277" spans="11:12" ht="32.25" customHeight="1">
      <c r="K277" s="438"/>
      <c r="L277" s="245"/>
    </row>
    <row r="278" spans="11:12" ht="32.25" customHeight="1">
      <c r="K278" s="438"/>
      <c r="L278" s="245"/>
    </row>
    <row r="279" spans="11:12" ht="32.25" customHeight="1">
      <c r="K279" s="438"/>
      <c r="L279" s="245"/>
    </row>
    <row r="280" spans="11:12" ht="32.25" customHeight="1">
      <c r="K280" s="438"/>
      <c r="L280" s="245"/>
    </row>
    <row r="281" spans="11:12" ht="32.25" customHeight="1">
      <c r="K281" s="438"/>
      <c r="L281" s="245"/>
    </row>
    <row r="282" spans="11:12" ht="32.25" customHeight="1">
      <c r="K282" s="438"/>
      <c r="L282" s="245"/>
    </row>
    <row r="283" spans="11:12" ht="32.25" customHeight="1">
      <c r="K283" s="438"/>
      <c r="L283" s="245"/>
    </row>
    <row r="284" spans="11:12" ht="32.25" customHeight="1">
      <c r="K284" s="438"/>
      <c r="L284" s="245"/>
    </row>
    <row r="285" spans="11:12" ht="32.25" customHeight="1">
      <c r="K285" s="438"/>
      <c r="L285" s="245"/>
    </row>
    <row r="286" spans="11:12" ht="32.25" customHeight="1">
      <c r="K286" s="438"/>
      <c r="L286" s="245"/>
    </row>
    <row r="287" spans="11:12" ht="32.25" customHeight="1">
      <c r="K287" s="438"/>
      <c r="L287" s="245"/>
    </row>
    <row r="288" spans="11:12" ht="32.25" customHeight="1">
      <c r="K288" s="438"/>
      <c r="L288" s="245"/>
    </row>
    <row r="289" spans="2:12" ht="32.25" customHeight="1">
      <c r="K289" s="438"/>
      <c r="L289" s="245"/>
    </row>
    <row r="290" spans="2:12" ht="32.25" customHeight="1">
      <c r="K290" s="438"/>
      <c r="L290" s="245"/>
    </row>
    <row r="291" spans="2:12" ht="32.25" customHeight="1">
      <c r="K291" s="438"/>
      <c r="L291" s="245"/>
    </row>
    <row r="292" spans="2:12" ht="32.25" customHeight="1">
      <c r="K292" s="438"/>
      <c r="L292" s="245"/>
    </row>
    <row r="293" spans="2:12" ht="32.25" customHeight="1">
      <c r="K293" s="438"/>
      <c r="L293" s="245"/>
    </row>
    <row r="294" spans="2:12" ht="32.25" customHeight="1">
      <c r="K294" s="438"/>
      <c r="L294" s="245"/>
    </row>
    <row r="295" spans="2:12" ht="32.25" customHeight="1">
      <c r="K295" s="438"/>
      <c r="L295" s="245"/>
    </row>
    <row r="296" spans="2:12" ht="32.25" customHeight="1">
      <c r="K296" s="438"/>
      <c r="L296" s="245"/>
    </row>
    <row r="297" spans="2:12" ht="32.25" customHeight="1">
      <c r="C297" s="245"/>
      <c r="K297" s="438"/>
      <c r="L297" s="245"/>
    </row>
    <row r="298" spans="2:12" ht="32.25" customHeight="1">
      <c r="K298" s="438"/>
      <c r="L298" s="245"/>
    </row>
    <row r="299" spans="2:12" ht="32.25" customHeight="1">
      <c r="K299" s="438"/>
      <c r="L299" s="245"/>
    </row>
    <row r="300" spans="2:12" ht="32.25" customHeight="1">
      <c r="C300" s="245"/>
      <c r="K300" s="438"/>
      <c r="L300" s="245"/>
    </row>
    <row r="301" spans="2:12" ht="32.25" customHeight="1">
      <c r="K301" s="438"/>
      <c r="L301" s="245"/>
    </row>
    <row r="302" spans="2:12" ht="32.25" customHeight="1">
      <c r="C302" s="245"/>
      <c r="K302" s="438"/>
      <c r="L302" s="245"/>
    </row>
    <row r="303" spans="2:12" ht="32.25" customHeight="1">
      <c r="C303" s="245"/>
      <c r="K303" s="438"/>
      <c r="L303" s="245"/>
    </row>
    <row r="304" spans="2:12" ht="32.25" customHeight="1">
      <c r="C304" s="245"/>
      <c r="K304" s="438"/>
      <c r="L304" s="245"/>
    </row>
    <row r="305" spans="3:12" ht="32.25" customHeight="1">
      <c r="C305" s="245"/>
      <c r="K305" s="438"/>
      <c r="L305" s="245"/>
    </row>
    <row r="306" spans="3:12" ht="32.25" customHeight="1">
      <c r="C306" s="245"/>
      <c r="K306" s="438"/>
      <c r="L306" s="245"/>
    </row>
    <row r="307" spans="3:12" ht="32.25" customHeight="1">
      <c r="C307" s="245"/>
      <c r="K307" s="438"/>
      <c r="L307" s="245"/>
    </row>
    <row r="308" spans="3:12" ht="32.25" customHeight="1">
      <c r="C308" s="245"/>
      <c r="K308" s="438"/>
      <c r="L308" s="245"/>
    </row>
    <row r="309" spans="3:12" ht="32.25" customHeight="1">
      <c r="C309" s="245"/>
      <c r="K309" s="438"/>
      <c r="L309" s="245"/>
    </row>
    <row r="310" spans="3:12" ht="32.25" customHeight="1">
      <c r="C310" s="245"/>
      <c r="K310" s="438"/>
      <c r="L310" s="245"/>
    </row>
    <row r="311" spans="3:12" ht="32.25" customHeight="1">
      <c r="C311" s="245"/>
      <c r="K311" s="438"/>
      <c r="L311" s="245"/>
    </row>
    <row r="312" spans="3:12" ht="32.25" customHeight="1">
      <c r="C312" s="245"/>
      <c r="K312" s="438"/>
      <c r="L312" s="245"/>
    </row>
    <row r="313" spans="3:12" ht="32.25" customHeight="1">
      <c r="C313" s="245"/>
      <c r="K313" s="438"/>
      <c r="L313" s="245"/>
    </row>
    <row r="314" spans="3:12" ht="32.25" customHeight="1">
      <c r="C314" s="245"/>
      <c r="K314" s="438"/>
      <c r="L314" s="245"/>
    </row>
    <row r="315" spans="3:12" ht="32.25" customHeight="1">
      <c r="C315" s="245"/>
      <c r="K315" s="438"/>
      <c r="L315" s="245"/>
    </row>
    <row r="316" spans="3:12" ht="32.25" customHeight="1">
      <c r="K316" s="438"/>
      <c r="L316" s="245"/>
    </row>
    <row r="317" spans="3:12" ht="32.25" customHeight="1">
      <c r="K317" s="438"/>
      <c r="L317" s="245"/>
    </row>
    <row r="318" spans="3:12" ht="32.25" customHeight="1">
      <c r="K318" s="438"/>
      <c r="L318" s="245"/>
    </row>
    <row r="319" spans="3:12" ht="32.25" customHeight="1">
      <c r="K319" s="438"/>
      <c r="L319" s="245"/>
    </row>
    <row r="320" spans="3:12" ht="32.25" customHeight="1">
      <c r="K320" s="438"/>
      <c r="L320" s="245"/>
    </row>
    <row r="321" spans="11:12" ht="32.25" customHeight="1">
      <c r="K321" s="438"/>
      <c r="L321" s="245"/>
    </row>
    <row r="322" spans="11:12" ht="32.25" customHeight="1">
      <c r="K322" s="438"/>
      <c r="L322" s="245"/>
    </row>
    <row r="323" spans="11:12" ht="32.25" customHeight="1">
      <c r="K323" s="438"/>
      <c r="L323" s="245"/>
    </row>
    <row r="324" spans="11:12" ht="32.25" customHeight="1">
      <c r="K324" s="438"/>
      <c r="L324" s="245"/>
    </row>
    <row r="325" spans="11:12" ht="32.25" customHeight="1">
      <c r="K325" s="438"/>
      <c r="L325" s="245"/>
    </row>
    <row r="326" spans="11:12" ht="32.25" customHeight="1">
      <c r="K326" s="438"/>
      <c r="L326" s="245"/>
    </row>
    <row r="327" spans="11:12" ht="32.25" customHeight="1">
      <c r="K327" s="438"/>
      <c r="L327" s="245"/>
    </row>
    <row r="328" spans="11:12" ht="32.25" customHeight="1">
      <c r="K328" s="438"/>
      <c r="L328" s="245"/>
    </row>
    <row r="329" spans="11:12" ht="32.25" customHeight="1">
      <c r="K329" s="438"/>
      <c r="L329" s="245"/>
    </row>
    <row r="330" spans="11:12" ht="32.25" customHeight="1">
      <c r="K330" s="438"/>
      <c r="L330" s="245"/>
    </row>
    <row r="331" spans="11:12" ht="32.25" customHeight="1">
      <c r="K331" s="438"/>
      <c r="L331" s="245"/>
    </row>
    <row r="332" spans="11:12" ht="32.25" customHeight="1">
      <c r="K332" s="438"/>
      <c r="L332" s="245"/>
    </row>
    <row r="333" spans="11:12" ht="32.25" customHeight="1">
      <c r="K333" s="438"/>
      <c r="L333" s="245"/>
    </row>
    <row r="334" spans="11:12" ht="32.25" customHeight="1">
      <c r="K334" s="438"/>
      <c r="L334" s="245"/>
    </row>
    <row r="335" spans="11:12" ht="32.25" customHeight="1">
      <c r="K335" s="438"/>
      <c r="L335" s="245"/>
    </row>
    <row r="336" spans="11:12" ht="32.25" customHeight="1">
      <c r="K336" s="438"/>
      <c r="L336" s="245"/>
    </row>
    <row r="337" spans="11:12" ht="32.25" customHeight="1">
      <c r="K337" s="438"/>
      <c r="L337" s="245"/>
    </row>
    <row r="338" spans="11:12" ht="32.25" customHeight="1">
      <c r="K338" s="438"/>
      <c r="L338" s="245"/>
    </row>
    <row r="339" spans="11:12" ht="32.25" customHeight="1">
      <c r="K339" s="438"/>
      <c r="L339" s="245"/>
    </row>
    <row r="340" spans="11:12" ht="32.25" customHeight="1">
      <c r="K340" s="438"/>
      <c r="L340" s="245"/>
    </row>
    <row r="341" spans="11:12" ht="32.25" customHeight="1">
      <c r="K341" s="438"/>
      <c r="L341" s="245"/>
    </row>
    <row r="342" spans="11:12" ht="32.25" customHeight="1">
      <c r="K342" s="438"/>
      <c r="L342" s="245"/>
    </row>
    <row r="343" spans="11:12" ht="32.25" customHeight="1">
      <c r="K343" s="438"/>
      <c r="L343" s="245"/>
    </row>
    <row r="344" spans="11:12" ht="32.25" customHeight="1">
      <c r="K344" s="438"/>
      <c r="L344" s="245"/>
    </row>
    <row r="345" spans="11:12" ht="32.25" customHeight="1">
      <c r="K345" s="438"/>
      <c r="L345" s="245"/>
    </row>
    <row r="346" spans="11:12" ht="32.25" customHeight="1">
      <c r="K346" s="438"/>
      <c r="L346" s="245"/>
    </row>
    <row r="347" spans="11:12" ht="32.25" customHeight="1">
      <c r="K347" s="438"/>
      <c r="L347" s="245"/>
    </row>
    <row r="348" spans="11:12" ht="32.25" customHeight="1">
      <c r="K348" s="438"/>
      <c r="L348" s="245"/>
    </row>
    <row r="349" spans="11:12" ht="32.25" customHeight="1">
      <c r="K349" s="438"/>
      <c r="L349" s="245"/>
    </row>
    <row r="350" spans="11:12" ht="32.25" customHeight="1">
      <c r="K350" s="438"/>
      <c r="L350" s="245"/>
    </row>
    <row r="351" spans="11:12" ht="32.25" customHeight="1">
      <c r="K351" s="438"/>
      <c r="L351" s="245"/>
    </row>
    <row r="352" spans="11:12" ht="32.25" customHeight="1">
      <c r="K352" s="438"/>
      <c r="L352" s="245"/>
    </row>
    <row r="353" spans="11:12" ht="32.25" customHeight="1">
      <c r="K353" s="438"/>
      <c r="L353" s="245"/>
    </row>
    <row r="354" spans="11:12" ht="32.25" customHeight="1">
      <c r="K354" s="438"/>
      <c r="L354" s="245"/>
    </row>
    <row r="355" spans="11:12" ht="32.25" customHeight="1">
      <c r="K355" s="438"/>
      <c r="L355" s="245"/>
    </row>
    <row r="356" spans="11:12" ht="32.25" customHeight="1">
      <c r="K356" s="438"/>
      <c r="L356" s="245"/>
    </row>
    <row r="357" spans="11:12" ht="32.25" customHeight="1">
      <c r="K357" s="438"/>
      <c r="L357" s="245"/>
    </row>
    <row r="358" spans="11:12" ht="32.25" customHeight="1">
      <c r="K358" s="438"/>
      <c r="L358" s="245"/>
    </row>
    <row r="359" spans="11:12" ht="32.25" customHeight="1">
      <c r="K359" s="438"/>
      <c r="L359" s="245"/>
    </row>
    <row r="360" spans="11:12" ht="32.25" customHeight="1">
      <c r="K360" s="438"/>
      <c r="L360" s="245"/>
    </row>
    <row r="361" spans="11:12" ht="32.25" customHeight="1">
      <c r="K361" s="438"/>
      <c r="L361" s="245"/>
    </row>
    <row r="362" spans="11:12" ht="32.25" customHeight="1">
      <c r="K362" s="438"/>
      <c r="L362" s="245"/>
    </row>
    <row r="363" spans="11:12" ht="32.25" customHeight="1">
      <c r="K363" s="438"/>
      <c r="L363" s="245"/>
    </row>
    <row r="364" spans="11:12" ht="32.25" customHeight="1">
      <c r="K364" s="438"/>
      <c r="L364" s="245"/>
    </row>
    <row r="365" spans="11:12" ht="32.25" customHeight="1">
      <c r="K365" s="438"/>
      <c r="L365" s="245"/>
    </row>
    <row r="366" spans="11:12" ht="32.25" customHeight="1">
      <c r="K366" s="438"/>
      <c r="L366" s="245"/>
    </row>
    <row r="367" spans="11:12" ht="32.25" customHeight="1">
      <c r="K367" s="438"/>
      <c r="L367" s="245"/>
    </row>
    <row r="368" spans="11:12" ht="32.25" customHeight="1">
      <c r="K368" s="438"/>
      <c r="L368" s="245"/>
    </row>
    <row r="369" spans="11:12" ht="32.25" customHeight="1">
      <c r="K369" s="438"/>
      <c r="L369" s="245"/>
    </row>
    <row r="370" spans="11:12" ht="32.25" customHeight="1">
      <c r="K370" s="438"/>
      <c r="L370" s="245"/>
    </row>
    <row r="371" spans="11:12" ht="32.25" customHeight="1">
      <c r="K371" s="438"/>
      <c r="L371" s="245"/>
    </row>
    <row r="372" spans="11:12" ht="32.25" customHeight="1">
      <c r="K372" s="438"/>
      <c r="L372" s="245"/>
    </row>
    <row r="373" spans="11:12" ht="32.25" customHeight="1">
      <c r="K373" s="438"/>
      <c r="L373" s="245"/>
    </row>
    <row r="374" spans="11:12" ht="32.25" customHeight="1">
      <c r="K374" s="438"/>
      <c r="L374" s="245"/>
    </row>
    <row r="375" spans="11:12" ht="32.25" customHeight="1">
      <c r="K375" s="438"/>
      <c r="L375" s="245"/>
    </row>
    <row r="376" spans="11:12" ht="32.25" customHeight="1">
      <c r="K376" s="438"/>
      <c r="L376" s="245"/>
    </row>
    <row r="377" spans="11:12" ht="32.25" customHeight="1">
      <c r="K377" s="438"/>
      <c r="L377" s="245"/>
    </row>
    <row r="378" spans="11:12" ht="32.25" customHeight="1">
      <c r="K378" s="438"/>
      <c r="L378" s="245"/>
    </row>
    <row r="379" spans="11:12" ht="32.25" customHeight="1">
      <c r="K379" s="438"/>
      <c r="L379" s="245"/>
    </row>
    <row r="380" spans="11:12" ht="32.25" customHeight="1">
      <c r="K380" s="438"/>
      <c r="L380" s="245"/>
    </row>
    <row r="381" spans="11:12" ht="32.25" customHeight="1">
      <c r="K381" s="438"/>
      <c r="L381" s="245"/>
    </row>
    <row r="382" spans="11:12" ht="32.25" customHeight="1">
      <c r="K382" s="438"/>
      <c r="L382" s="245"/>
    </row>
    <row r="383" spans="11:12" ht="32.25" customHeight="1">
      <c r="K383" s="438"/>
      <c r="L383" s="245"/>
    </row>
    <row r="384" spans="11:12" ht="32.25" customHeight="1">
      <c r="K384" s="438"/>
      <c r="L384" s="245"/>
    </row>
    <row r="385" spans="11:12" ht="32.25" customHeight="1">
      <c r="K385" s="438"/>
      <c r="L385" s="245"/>
    </row>
    <row r="386" spans="11:12" ht="32.25" customHeight="1">
      <c r="K386" s="438"/>
      <c r="L386" s="245"/>
    </row>
    <row r="387" spans="11:12" ht="32.25" customHeight="1">
      <c r="K387" s="438"/>
      <c r="L387" s="245"/>
    </row>
    <row r="388" spans="11:12" ht="32.25" customHeight="1">
      <c r="K388" s="438"/>
      <c r="L388" s="245"/>
    </row>
    <row r="389" spans="11:12" ht="32.25" customHeight="1">
      <c r="K389" s="438"/>
      <c r="L389" s="245"/>
    </row>
    <row r="390" spans="11:12" ht="32.25" customHeight="1">
      <c r="K390" s="438"/>
      <c r="L390" s="245"/>
    </row>
    <row r="391" spans="11:12" ht="32.25" customHeight="1">
      <c r="K391" s="438"/>
      <c r="L391" s="245"/>
    </row>
    <row r="392" spans="11:12" ht="32.25" customHeight="1">
      <c r="K392" s="438"/>
      <c r="L392" s="245"/>
    </row>
    <row r="393" spans="11:12" ht="32.25" customHeight="1">
      <c r="K393" s="438"/>
      <c r="L393" s="245"/>
    </row>
    <row r="394" spans="11:12" ht="32.25" customHeight="1">
      <c r="K394" s="438"/>
      <c r="L394" s="245"/>
    </row>
    <row r="395" spans="11:12" ht="32.25" customHeight="1">
      <c r="K395" s="438"/>
      <c r="L395" s="245"/>
    </row>
    <row r="396" spans="11:12" ht="32.25" customHeight="1">
      <c r="K396" s="438"/>
      <c r="L396" s="245"/>
    </row>
    <row r="397" spans="11:12" ht="32.25" customHeight="1">
      <c r="K397" s="438"/>
      <c r="L397" s="245"/>
    </row>
    <row r="398" spans="11:12" ht="32.25" customHeight="1">
      <c r="K398" s="438"/>
      <c r="L398" s="245"/>
    </row>
    <row r="399" spans="11:12" ht="32.25" customHeight="1">
      <c r="K399" s="438"/>
      <c r="L399" s="245"/>
    </row>
    <row r="400" spans="11:12" ht="32.25" customHeight="1">
      <c r="K400" s="438"/>
      <c r="L400" s="245"/>
    </row>
    <row r="401" spans="11:12" ht="32.25" customHeight="1">
      <c r="K401" s="438"/>
      <c r="L401" s="245"/>
    </row>
    <row r="402" spans="11:12" ht="32.25" customHeight="1">
      <c r="K402" s="438"/>
      <c r="L402" s="245"/>
    </row>
    <row r="403" spans="11:12" ht="32.25" customHeight="1">
      <c r="K403" s="438"/>
      <c r="L403" s="245"/>
    </row>
    <row r="404" spans="11:12" ht="32.25" customHeight="1">
      <c r="K404" s="438"/>
      <c r="L404" s="245"/>
    </row>
    <row r="405" spans="11:12" ht="32.25" customHeight="1">
      <c r="K405" s="438"/>
      <c r="L405" s="245"/>
    </row>
    <row r="406" spans="11:12" ht="32.25" customHeight="1">
      <c r="K406" s="438"/>
      <c r="L406" s="245"/>
    </row>
    <row r="407" spans="11:12" ht="32.25" customHeight="1">
      <c r="K407" s="438"/>
      <c r="L407" s="245"/>
    </row>
    <row r="408" spans="11:12" ht="32.25" customHeight="1">
      <c r="K408" s="438"/>
      <c r="L408" s="245"/>
    </row>
    <row r="409" spans="11:12" ht="32.25" customHeight="1">
      <c r="K409" s="438"/>
      <c r="L409" s="245"/>
    </row>
    <row r="410" spans="11:12" ht="32.25" customHeight="1">
      <c r="K410" s="438"/>
      <c r="L410" s="245"/>
    </row>
    <row r="411" spans="11:12" ht="32.25" customHeight="1">
      <c r="K411" s="438"/>
      <c r="L411" s="245"/>
    </row>
    <row r="412" spans="11:12" ht="32.25" customHeight="1">
      <c r="K412" s="438"/>
      <c r="L412" s="245"/>
    </row>
    <row r="413" spans="11:12" ht="32.25" customHeight="1">
      <c r="K413" s="438"/>
      <c r="L413" s="245"/>
    </row>
    <row r="414" spans="11:12" ht="32.25" customHeight="1">
      <c r="K414" s="438"/>
      <c r="L414" s="245"/>
    </row>
    <row r="415" spans="11:12" ht="32.25" customHeight="1">
      <c r="K415" s="438"/>
      <c r="L415" s="245"/>
    </row>
    <row r="416" spans="11:12" ht="32.25" customHeight="1">
      <c r="K416" s="438"/>
      <c r="L416" s="245"/>
    </row>
    <row r="417" spans="2:12" ht="32.25" customHeight="1">
      <c r="K417" s="438"/>
      <c r="L417" s="245"/>
    </row>
    <row r="418" spans="2:12" ht="32.25" customHeight="1">
      <c r="K418" s="438"/>
      <c r="L418" s="245"/>
    </row>
    <row r="419" spans="2:12" ht="32.25" customHeight="1">
      <c r="K419" s="438"/>
      <c r="L419" s="245"/>
    </row>
    <row r="420" spans="2:12" ht="32.25" customHeight="1">
      <c r="K420" s="438"/>
      <c r="L420" s="245"/>
    </row>
    <row r="421" spans="2:12" ht="32.25" customHeight="1">
      <c r="K421" s="438"/>
      <c r="L421" s="245"/>
    </row>
    <row r="422" spans="2:12" ht="32.25" customHeight="1">
      <c r="K422" s="438"/>
      <c r="L422" s="245"/>
    </row>
    <row r="423" spans="2:12" ht="32.25" customHeight="1">
      <c r="K423" s="438"/>
      <c r="L423" s="245"/>
    </row>
    <row r="424" spans="2:12" ht="32.25" customHeight="1">
      <c r="K424" s="438"/>
      <c r="L424" s="245"/>
    </row>
    <row r="425" spans="2:12" ht="32.25" customHeight="1">
      <c r="K425" s="438"/>
      <c r="L425" s="245"/>
    </row>
    <row r="426" spans="2:12" ht="32.25" customHeight="1">
      <c r="K426" s="438"/>
      <c r="L426" s="245"/>
    </row>
    <row r="427" spans="2:12" ht="32.25" customHeight="1">
      <c r="K427" s="438"/>
      <c r="L427" s="245"/>
    </row>
    <row r="428" spans="2:12" ht="32.25" customHeight="1">
      <c r="K428" s="438"/>
      <c r="L428" s="245"/>
    </row>
    <row r="429" spans="2:12" ht="32.25" customHeight="1">
      <c r="K429" s="438"/>
      <c r="L429" s="245"/>
    </row>
    <row r="430" spans="2:12" ht="32.25" customHeight="1">
      <c r="K430" s="438"/>
      <c r="L430" s="245"/>
    </row>
    <row r="431" spans="2:12" ht="32.25" customHeight="1">
      <c r="K431" s="438"/>
      <c r="L431" s="245"/>
    </row>
    <row r="432" spans="2:12" ht="32.25" customHeight="1">
      <c r="K432" s="438"/>
      <c r="L432" s="245"/>
    </row>
    <row r="433" spans="11:12" ht="32.25" customHeight="1">
      <c r="K433" s="438"/>
      <c r="L433" s="245"/>
    </row>
    <row r="434" spans="11:12" ht="32.25" customHeight="1">
      <c r="K434" s="438"/>
      <c r="L434" s="245"/>
    </row>
    <row r="435" spans="11:12" ht="32.25" customHeight="1">
      <c r="K435" s="438"/>
      <c r="L435" s="245"/>
    </row>
    <row r="436" spans="11:12" ht="32.25" customHeight="1">
      <c r="K436" s="438"/>
      <c r="L436" s="245"/>
    </row>
    <row r="437" spans="11:12" ht="32.25" customHeight="1">
      <c r="K437" s="438"/>
      <c r="L437" s="245"/>
    </row>
    <row r="438" spans="11:12" ht="32.25" customHeight="1">
      <c r="K438" s="438"/>
      <c r="L438" s="245"/>
    </row>
    <row r="439" spans="11:12" ht="32.25" customHeight="1">
      <c r="K439" s="438"/>
      <c r="L439" s="245"/>
    </row>
    <row r="440" spans="11:12" ht="32.25" customHeight="1">
      <c r="K440" s="438"/>
      <c r="L440" s="245"/>
    </row>
    <row r="441" spans="11:12" ht="32.25" customHeight="1">
      <c r="K441" s="438"/>
      <c r="L441" s="245"/>
    </row>
    <row r="442" spans="11:12" ht="32.25" customHeight="1">
      <c r="K442" s="438"/>
      <c r="L442" s="245"/>
    </row>
    <row r="443" spans="11:12" ht="32.25" customHeight="1">
      <c r="K443" s="438"/>
      <c r="L443" s="245"/>
    </row>
    <row r="444" spans="11:12" ht="32.25" customHeight="1">
      <c r="K444" s="438"/>
      <c r="L444" s="245"/>
    </row>
    <row r="445" spans="11:12" ht="32.25" customHeight="1">
      <c r="K445" s="438"/>
      <c r="L445" s="245"/>
    </row>
    <row r="446" spans="11:12" ht="32.25" customHeight="1">
      <c r="K446" s="438"/>
      <c r="L446" s="245"/>
    </row>
    <row r="447" spans="11:12" ht="32.25" customHeight="1">
      <c r="K447" s="438"/>
      <c r="L447" s="245"/>
    </row>
    <row r="448" spans="11:12" ht="32.25" customHeight="1">
      <c r="K448" s="438"/>
      <c r="L448" s="245"/>
    </row>
    <row r="449" spans="11:12" ht="32.25" customHeight="1">
      <c r="K449" s="438"/>
      <c r="L449" s="245"/>
    </row>
    <row r="450" spans="11:12" ht="32.25" customHeight="1">
      <c r="K450" s="438"/>
      <c r="L450" s="245"/>
    </row>
    <row r="451" spans="11:12" ht="32.25" customHeight="1">
      <c r="K451" s="438"/>
      <c r="L451" s="245"/>
    </row>
    <row r="452" spans="11:12" ht="32.25" customHeight="1">
      <c r="K452" s="438"/>
      <c r="L452" s="245"/>
    </row>
    <row r="453" spans="11:12" ht="32.25" customHeight="1">
      <c r="K453" s="438"/>
      <c r="L453" s="245"/>
    </row>
    <row r="454" spans="11:12" ht="32.25" customHeight="1">
      <c r="K454" s="438"/>
      <c r="L454" s="245"/>
    </row>
    <row r="455" spans="11:12" ht="32.25" customHeight="1">
      <c r="K455" s="438"/>
      <c r="L455" s="245"/>
    </row>
    <row r="456" spans="11:12" ht="32.25" customHeight="1">
      <c r="K456" s="438"/>
      <c r="L456" s="245"/>
    </row>
    <row r="457" spans="11:12" ht="32.25" customHeight="1">
      <c r="K457" s="438"/>
      <c r="L457" s="245"/>
    </row>
    <row r="458" spans="11:12" ht="32.25" customHeight="1">
      <c r="K458" s="438"/>
      <c r="L458" s="245"/>
    </row>
    <row r="459" spans="11:12" ht="32.25" customHeight="1">
      <c r="K459" s="438"/>
      <c r="L459" s="245"/>
    </row>
    <row r="460" spans="11:12" ht="32.25" customHeight="1">
      <c r="K460" s="438"/>
      <c r="L460" s="245"/>
    </row>
    <row r="461" spans="11:12" ht="32.25" customHeight="1">
      <c r="K461" s="438"/>
      <c r="L461" s="245"/>
    </row>
    <row r="462" spans="11:12" ht="32.25" customHeight="1">
      <c r="K462" s="438"/>
      <c r="L462" s="245"/>
    </row>
    <row r="463" spans="11:12" ht="32.25" customHeight="1">
      <c r="K463" s="438"/>
      <c r="L463" s="245"/>
    </row>
    <row r="464" spans="11:12" ht="32.25" customHeight="1">
      <c r="K464" s="438"/>
      <c r="L464" s="245"/>
    </row>
    <row r="465" spans="11:12" ht="32.25" customHeight="1">
      <c r="K465" s="438"/>
      <c r="L465" s="245"/>
    </row>
    <row r="466" spans="11:12" ht="32.25" customHeight="1">
      <c r="K466" s="438"/>
      <c r="L466" s="245"/>
    </row>
    <row r="467" spans="11:12" ht="32.25" customHeight="1">
      <c r="K467" s="438"/>
      <c r="L467" s="245"/>
    </row>
    <row r="468" spans="11:12" ht="32.25" customHeight="1">
      <c r="K468" s="438"/>
      <c r="L468" s="245"/>
    </row>
    <row r="469" spans="11:12" ht="32.25" customHeight="1">
      <c r="K469" s="438"/>
      <c r="L469" s="245"/>
    </row>
    <row r="470" spans="11:12" ht="32.25" customHeight="1">
      <c r="K470" s="438"/>
      <c r="L470" s="245"/>
    </row>
    <row r="471" spans="11:12" ht="32.25" customHeight="1">
      <c r="K471" s="438"/>
      <c r="L471" s="245"/>
    </row>
    <row r="472" spans="11:12" ht="32.25" customHeight="1">
      <c r="K472" s="438"/>
      <c r="L472" s="245"/>
    </row>
    <row r="473" spans="11:12" ht="32.25" customHeight="1">
      <c r="K473" s="438"/>
      <c r="L473" s="245"/>
    </row>
    <row r="474" spans="11:12" ht="32.25" customHeight="1">
      <c r="K474" s="438"/>
      <c r="L474" s="245"/>
    </row>
    <row r="475" spans="11:12" ht="32.25" customHeight="1">
      <c r="K475" s="438"/>
      <c r="L475" s="245"/>
    </row>
    <row r="476" spans="11:12" ht="32.25" customHeight="1">
      <c r="K476" s="438"/>
      <c r="L476" s="245"/>
    </row>
    <row r="477" spans="11:12" ht="32.25" customHeight="1">
      <c r="K477" s="438"/>
      <c r="L477" s="245"/>
    </row>
    <row r="478" spans="11:12" ht="32.25" customHeight="1">
      <c r="K478" s="438"/>
      <c r="L478" s="245"/>
    </row>
    <row r="479" spans="11:12" ht="32.25" customHeight="1">
      <c r="K479" s="438"/>
      <c r="L479" s="245"/>
    </row>
    <row r="480" spans="11:12" ht="32.25" customHeight="1">
      <c r="K480" s="438"/>
      <c r="L480" s="245"/>
    </row>
    <row r="481" spans="11:12" ht="32.25" customHeight="1">
      <c r="K481" s="438"/>
      <c r="L481" s="245"/>
    </row>
    <row r="482" spans="11:12" ht="32.25" customHeight="1">
      <c r="K482" s="438"/>
      <c r="L482" s="245"/>
    </row>
    <row r="483" spans="11:12" ht="32.25" customHeight="1">
      <c r="K483" s="438"/>
      <c r="L483" s="245"/>
    </row>
    <row r="484" spans="11:12" ht="32.25" customHeight="1">
      <c r="K484" s="438"/>
      <c r="L484" s="245"/>
    </row>
    <row r="485" spans="11:12" ht="32.25" customHeight="1">
      <c r="K485" s="438"/>
      <c r="L485" s="245"/>
    </row>
    <row r="486" spans="11:12" ht="32.25" customHeight="1">
      <c r="K486" s="438"/>
      <c r="L486" s="245"/>
    </row>
    <row r="487" spans="11:12" ht="32.25" customHeight="1">
      <c r="K487" s="438"/>
      <c r="L487" s="245"/>
    </row>
    <row r="488" spans="11:12" ht="32.25" customHeight="1">
      <c r="K488" s="438"/>
      <c r="L488" s="245"/>
    </row>
    <row r="489" spans="11:12" ht="32.25" customHeight="1">
      <c r="K489" s="438"/>
      <c r="L489" s="245"/>
    </row>
    <row r="490" spans="11:12" ht="32.25" customHeight="1">
      <c r="K490" s="438"/>
      <c r="L490" s="245"/>
    </row>
    <row r="491" spans="11:12" ht="32.25" customHeight="1">
      <c r="K491" s="438"/>
      <c r="L491" s="245"/>
    </row>
    <row r="492" spans="11:12" ht="32.25" customHeight="1">
      <c r="K492" s="438"/>
      <c r="L492" s="245"/>
    </row>
    <row r="493" spans="11:12" ht="32.25" customHeight="1">
      <c r="K493" s="438"/>
      <c r="L493" s="245"/>
    </row>
    <row r="494" spans="11:12" ht="32.25" customHeight="1">
      <c r="K494" s="438"/>
      <c r="L494" s="245"/>
    </row>
    <row r="495" spans="11:12" ht="32.25" customHeight="1">
      <c r="K495" s="438"/>
      <c r="L495" s="245"/>
    </row>
    <row r="496" spans="11:12" ht="32.25" customHeight="1">
      <c r="K496" s="438"/>
      <c r="L496" s="245"/>
    </row>
    <row r="497" spans="11:12" ht="32.25" customHeight="1">
      <c r="K497" s="438"/>
      <c r="L497" s="245"/>
    </row>
    <row r="498" spans="11:12" ht="32.25" customHeight="1">
      <c r="K498" s="438"/>
      <c r="L498" s="245"/>
    </row>
    <row r="499" spans="11:12" ht="32.25" customHeight="1">
      <c r="K499" s="438"/>
      <c r="L499" s="245"/>
    </row>
    <row r="500" spans="11:12" ht="32.25" customHeight="1">
      <c r="K500" s="438"/>
      <c r="L500" s="245"/>
    </row>
    <row r="501" spans="11:12" ht="32.25" customHeight="1">
      <c r="K501" s="438"/>
      <c r="L501" s="245"/>
    </row>
    <row r="502" spans="11:12" ht="32.25" customHeight="1">
      <c r="K502" s="438"/>
      <c r="L502" s="245"/>
    </row>
    <row r="503" spans="11:12" ht="32.25" customHeight="1">
      <c r="K503" s="438"/>
      <c r="L503" s="245"/>
    </row>
    <row r="504" spans="11:12" ht="32.25" customHeight="1">
      <c r="K504" s="438"/>
      <c r="L504" s="245"/>
    </row>
    <row r="505" spans="11:12" ht="32.25" customHeight="1">
      <c r="K505" s="438"/>
      <c r="L505" s="245"/>
    </row>
    <row r="506" spans="11:12" ht="32.25" customHeight="1">
      <c r="K506" s="438"/>
      <c r="L506" s="245"/>
    </row>
    <row r="507" spans="11:12" ht="32.25" customHeight="1">
      <c r="K507" s="438"/>
      <c r="L507" s="245"/>
    </row>
    <row r="508" spans="11:12" ht="32.25" customHeight="1">
      <c r="K508" s="438"/>
      <c r="L508" s="245"/>
    </row>
    <row r="509" spans="11:12" ht="32.25" customHeight="1">
      <c r="K509" s="438"/>
      <c r="L509" s="245"/>
    </row>
    <row r="510" spans="11:12" ht="32.25" customHeight="1">
      <c r="K510" s="438"/>
      <c r="L510" s="245"/>
    </row>
    <row r="511" spans="11:12" ht="32.25" customHeight="1">
      <c r="K511" s="438"/>
      <c r="L511" s="245"/>
    </row>
    <row r="512" spans="11:12" ht="32.25" customHeight="1">
      <c r="K512" s="438"/>
      <c r="L512" s="245"/>
    </row>
    <row r="513" spans="11:12" ht="32.25" customHeight="1">
      <c r="K513" s="438"/>
      <c r="L513" s="245"/>
    </row>
    <row r="514" spans="11:12" ht="32.25" customHeight="1">
      <c r="K514" s="438"/>
      <c r="L514" s="245"/>
    </row>
    <row r="515" spans="11:12" ht="32.25" customHeight="1">
      <c r="K515" s="438"/>
      <c r="L515" s="245"/>
    </row>
    <row r="516" spans="11:12" ht="32.25" customHeight="1">
      <c r="K516" s="438"/>
      <c r="L516" s="245"/>
    </row>
    <row r="517" spans="11:12" ht="32.25" customHeight="1">
      <c r="K517" s="438"/>
      <c r="L517" s="245"/>
    </row>
    <row r="518" spans="11:12" ht="32.25" customHeight="1">
      <c r="K518" s="438"/>
      <c r="L518" s="245"/>
    </row>
    <row r="519" spans="11:12" ht="32.25" customHeight="1">
      <c r="K519" s="438"/>
      <c r="L519" s="245"/>
    </row>
    <row r="520" spans="11:12" ht="32.25" customHeight="1">
      <c r="K520" s="438"/>
      <c r="L520" s="245"/>
    </row>
    <row r="521" spans="11:12" ht="32.25" customHeight="1">
      <c r="K521" s="438"/>
      <c r="L521" s="245"/>
    </row>
    <row r="522" spans="11:12" ht="32.25" customHeight="1">
      <c r="K522" s="438"/>
      <c r="L522" s="245"/>
    </row>
    <row r="523" spans="11:12" ht="32.25" customHeight="1">
      <c r="K523" s="438"/>
      <c r="L523" s="245"/>
    </row>
    <row r="524" spans="11:12" ht="32.25" customHeight="1">
      <c r="K524" s="438"/>
      <c r="L524" s="245"/>
    </row>
    <row r="525" spans="11:12" ht="32.25" customHeight="1">
      <c r="K525" s="438"/>
      <c r="L525" s="245"/>
    </row>
    <row r="526" spans="11:12" ht="32.25" customHeight="1">
      <c r="K526" s="438"/>
      <c r="L526" s="245"/>
    </row>
    <row r="527" spans="11:12" ht="32.25" customHeight="1">
      <c r="K527" s="438"/>
      <c r="L527" s="245"/>
    </row>
    <row r="528" spans="11:12" ht="32.25" customHeight="1">
      <c r="K528" s="438"/>
      <c r="L528" s="245"/>
    </row>
    <row r="529" spans="11:12" ht="32.25" customHeight="1">
      <c r="K529" s="438"/>
      <c r="L529" s="245"/>
    </row>
    <row r="530" spans="11:12" ht="32.25" customHeight="1">
      <c r="K530" s="438"/>
      <c r="L530" s="245"/>
    </row>
    <row r="531" spans="11:12" ht="32.25" customHeight="1">
      <c r="K531" s="438"/>
      <c r="L531" s="245"/>
    </row>
    <row r="532" spans="11:12" ht="32.25" customHeight="1">
      <c r="K532" s="438"/>
      <c r="L532" s="245"/>
    </row>
    <row r="533" spans="11:12" ht="32.25" customHeight="1">
      <c r="K533" s="438"/>
      <c r="L533" s="245"/>
    </row>
    <row r="534" spans="11:12" ht="32.25" customHeight="1">
      <c r="K534" s="438"/>
      <c r="L534" s="245"/>
    </row>
    <row r="535" spans="11:12" ht="32.25" customHeight="1">
      <c r="K535" s="438"/>
      <c r="L535" s="245"/>
    </row>
    <row r="536" spans="11:12" ht="32.25" customHeight="1">
      <c r="K536" s="438"/>
      <c r="L536" s="245"/>
    </row>
    <row r="537" spans="11:12" ht="32.25" customHeight="1">
      <c r="K537" s="438"/>
      <c r="L537" s="245"/>
    </row>
    <row r="538" spans="11:12" ht="32.25" customHeight="1">
      <c r="K538" s="438"/>
      <c r="L538" s="245"/>
    </row>
    <row r="539" spans="11:12" ht="32.25" customHeight="1">
      <c r="K539" s="438"/>
      <c r="L539" s="245"/>
    </row>
    <row r="540" spans="11:12" ht="32.25" customHeight="1">
      <c r="K540" s="438"/>
      <c r="L540" s="245"/>
    </row>
    <row r="541" spans="11:12" ht="32.25" customHeight="1">
      <c r="K541" s="438"/>
      <c r="L541" s="245"/>
    </row>
    <row r="542" spans="11:12" ht="32.25" customHeight="1">
      <c r="K542" s="438"/>
      <c r="L542" s="245"/>
    </row>
    <row r="543" spans="11:12" ht="32.25" customHeight="1">
      <c r="K543" s="438"/>
      <c r="L543" s="245"/>
    </row>
    <row r="544" spans="11:12" ht="32.25" customHeight="1">
      <c r="K544" s="438"/>
      <c r="L544" s="245"/>
    </row>
    <row r="545" spans="11:12" ht="32.25" customHeight="1">
      <c r="K545" s="438"/>
      <c r="L545" s="245"/>
    </row>
    <row r="546" spans="11:12" ht="32.25" customHeight="1">
      <c r="K546" s="438"/>
      <c r="L546" s="245"/>
    </row>
    <row r="547" spans="11:12" ht="32.25" customHeight="1">
      <c r="K547" s="438"/>
      <c r="L547" s="245"/>
    </row>
    <row r="548" spans="11:12" ht="32.25" customHeight="1">
      <c r="K548" s="438"/>
      <c r="L548" s="245"/>
    </row>
    <row r="549" spans="11:12" ht="32.25" customHeight="1">
      <c r="K549" s="438"/>
      <c r="L549" s="245"/>
    </row>
    <row r="550" spans="11:12" ht="32.25" customHeight="1">
      <c r="K550" s="438"/>
      <c r="L550" s="245"/>
    </row>
    <row r="551" spans="11:12" ht="32.25" customHeight="1">
      <c r="K551" s="438"/>
      <c r="L551" s="245"/>
    </row>
    <row r="552" spans="11:12" ht="32.25" customHeight="1">
      <c r="K552" s="438"/>
      <c r="L552" s="245"/>
    </row>
    <row r="553" spans="11:12" ht="32.25" customHeight="1">
      <c r="K553" s="438"/>
      <c r="L553" s="245"/>
    </row>
    <row r="554" spans="11:12" ht="32.25" customHeight="1">
      <c r="K554" s="438"/>
      <c r="L554" s="245"/>
    </row>
    <row r="555" spans="11:12" ht="32.25" customHeight="1">
      <c r="K555" s="438"/>
      <c r="L555" s="245"/>
    </row>
    <row r="556" spans="11:12" ht="32.25" customHeight="1">
      <c r="K556" s="438"/>
      <c r="L556" s="245"/>
    </row>
    <row r="557" spans="11:12" ht="32.25" customHeight="1">
      <c r="K557" s="438"/>
      <c r="L557" s="245"/>
    </row>
    <row r="558" spans="11:12" ht="32.25" customHeight="1">
      <c r="K558" s="438"/>
      <c r="L558" s="245"/>
    </row>
    <row r="559" spans="11:12" ht="32.25" customHeight="1">
      <c r="K559" s="438"/>
      <c r="L559" s="245"/>
    </row>
    <row r="560" spans="11:12" ht="32.25" customHeight="1">
      <c r="K560" s="438"/>
      <c r="L560" s="245"/>
    </row>
    <row r="561" spans="2:12" ht="32.25" customHeight="1">
      <c r="K561" s="438"/>
      <c r="L561" s="245"/>
    </row>
    <row r="562" spans="2:12" ht="32.25" customHeight="1">
      <c r="K562" s="438"/>
      <c r="L562" s="245"/>
    </row>
    <row r="563" spans="2:12" ht="32.25" customHeight="1">
      <c r="K563" s="438"/>
      <c r="L563" s="245"/>
    </row>
    <row r="564" spans="2:12" ht="32.25" customHeight="1">
      <c r="K564" s="438"/>
      <c r="L564" s="245"/>
    </row>
    <row r="565" spans="2:12" ht="32.25" customHeight="1">
      <c r="K565" s="438"/>
      <c r="L565" s="245"/>
    </row>
    <row r="566" spans="2:12" ht="32.25" customHeight="1">
      <c r="K566" s="438"/>
      <c r="L566" s="245"/>
    </row>
    <row r="567" spans="2:12" ht="32.25" customHeight="1">
      <c r="K567" s="438"/>
      <c r="L567" s="245"/>
    </row>
    <row r="568" spans="2:12" ht="32.25" customHeight="1">
      <c r="K568" s="438"/>
      <c r="L568" s="245"/>
    </row>
    <row r="569" spans="2:12" ht="32.25" customHeight="1">
      <c r="K569" s="438"/>
      <c r="L569" s="245"/>
    </row>
    <row r="570" spans="2:12" ht="32.25" customHeight="1">
      <c r="K570" s="438"/>
      <c r="L570" s="245"/>
    </row>
    <row r="571" spans="2:12" ht="32.25" customHeight="1">
      <c r="K571" s="438"/>
      <c r="L571" s="245"/>
    </row>
    <row r="572" spans="2:12" ht="32.25" customHeight="1">
      <c r="K572" s="438"/>
      <c r="L572" s="245"/>
    </row>
    <row r="573" spans="2:12" ht="32.25" customHeight="1">
      <c r="K573" s="438"/>
      <c r="L573" s="245"/>
    </row>
    <row r="574" spans="2:12" ht="32.25" customHeight="1">
      <c r="K574" s="438"/>
      <c r="L574" s="245"/>
    </row>
    <row r="575" spans="2:12" ht="32.25" customHeight="1">
      <c r="K575" s="438"/>
      <c r="L575" s="245"/>
    </row>
    <row r="576" spans="2:12" ht="32.25" customHeight="1">
      <c r="K576" s="438"/>
      <c r="L576" s="245"/>
    </row>
    <row r="577" spans="2:12" ht="32.25" customHeight="1">
      <c r="K577" s="438"/>
      <c r="L577" s="245"/>
    </row>
    <row r="578" spans="2:12" ht="32.25" customHeight="1">
      <c r="K578" s="438"/>
      <c r="L578" s="245"/>
    </row>
    <row r="579" spans="2:12" ht="32.25" customHeight="1">
      <c r="B579" s="343"/>
      <c r="K579" s="438"/>
      <c r="L579" s="245"/>
    </row>
    <row r="580" spans="2:12" ht="32.25" customHeight="1">
      <c r="B580" s="343"/>
      <c r="K580" s="438"/>
      <c r="L580" s="245"/>
    </row>
    <row r="581" spans="2:12" ht="32.25" customHeight="1">
      <c r="K581" s="438"/>
      <c r="L581" s="245"/>
    </row>
    <row r="582" spans="2:12" ht="32.25" customHeight="1">
      <c r="K582" s="438"/>
      <c r="L582" s="245"/>
    </row>
    <row r="583" spans="2:12" ht="32.25" customHeight="1">
      <c r="K583" s="438"/>
      <c r="L583" s="245"/>
    </row>
    <row r="584" spans="2:12" ht="32.25" customHeight="1">
      <c r="K584" s="438"/>
      <c r="L584" s="245"/>
    </row>
    <row r="585" spans="2:12" ht="32.25" customHeight="1">
      <c r="K585" s="438"/>
      <c r="L585" s="245"/>
    </row>
    <row r="586" spans="2:12" ht="32.25" customHeight="1">
      <c r="K586" s="438"/>
      <c r="L586" s="245"/>
    </row>
    <row r="587" spans="2:12" ht="32.25" customHeight="1">
      <c r="K587" s="438"/>
      <c r="L587" s="245"/>
    </row>
    <row r="588" spans="2:12" ht="32.25" customHeight="1">
      <c r="K588" s="438"/>
      <c r="L588" s="245"/>
    </row>
    <row r="589" spans="2:12" ht="32.25" customHeight="1">
      <c r="K589" s="438"/>
      <c r="L589" s="245"/>
    </row>
    <row r="590" spans="2:12" ht="32.25" customHeight="1">
      <c r="K590" s="438"/>
      <c r="L590" s="245"/>
    </row>
    <row r="591" spans="2:12" ht="32.25" customHeight="1">
      <c r="K591" s="438"/>
      <c r="L591" s="245"/>
    </row>
    <row r="592" spans="2:12" ht="32.25" customHeight="1">
      <c r="K592" s="438"/>
      <c r="L592" s="245"/>
    </row>
    <row r="593" spans="11:12" ht="32.25" customHeight="1">
      <c r="K593" s="438"/>
      <c r="L593" s="245"/>
    </row>
    <row r="594" spans="11:12" ht="32.25" customHeight="1">
      <c r="K594" s="438"/>
      <c r="L594" s="245"/>
    </row>
    <row r="595" spans="11:12" ht="32.25" customHeight="1">
      <c r="K595" s="438"/>
      <c r="L595" s="245"/>
    </row>
    <row r="596" spans="11:12" ht="32.25" customHeight="1">
      <c r="K596" s="438"/>
      <c r="L596" s="245"/>
    </row>
    <row r="597" spans="11:12" ht="32.25" customHeight="1">
      <c r="K597" s="438"/>
      <c r="L597" s="245"/>
    </row>
    <row r="598" spans="11:12" ht="32.25" customHeight="1">
      <c r="K598" s="438"/>
      <c r="L598" s="245"/>
    </row>
    <row r="599" spans="11:12" ht="32.25" customHeight="1">
      <c r="K599" s="438"/>
      <c r="L599" s="245"/>
    </row>
    <row r="600" spans="11:12" ht="32.25" customHeight="1">
      <c r="K600" s="438"/>
      <c r="L600" s="245"/>
    </row>
    <row r="601" spans="11:12" ht="32.25" customHeight="1">
      <c r="K601" s="438"/>
      <c r="L601" s="245"/>
    </row>
    <row r="602" spans="11:12" ht="32.25" customHeight="1">
      <c r="K602" s="438"/>
      <c r="L602" s="245"/>
    </row>
    <row r="603" spans="11:12" ht="32.25" customHeight="1">
      <c r="K603" s="438"/>
      <c r="L603" s="245"/>
    </row>
    <row r="604" spans="11:12" ht="32.25" customHeight="1">
      <c r="K604" s="438"/>
      <c r="L604" s="245"/>
    </row>
    <row r="605" spans="11:12" ht="32.25" customHeight="1">
      <c r="K605" s="438"/>
      <c r="L605" s="245"/>
    </row>
    <row r="606" spans="11:12" ht="32.25" customHeight="1">
      <c r="K606" s="438"/>
      <c r="L606" s="245"/>
    </row>
    <row r="607" spans="11:12" ht="32.25" customHeight="1">
      <c r="K607" s="438"/>
      <c r="L607" s="245"/>
    </row>
    <row r="608" spans="11:12" ht="32.25" customHeight="1">
      <c r="K608" s="438"/>
      <c r="L608" s="245"/>
    </row>
    <row r="609" spans="4:12" ht="32.25" customHeight="1">
      <c r="K609" s="438"/>
      <c r="L609" s="245"/>
    </row>
    <row r="610" spans="4:12" ht="32.25" customHeight="1">
      <c r="K610" s="438"/>
      <c r="L610" s="245"/>
    </row>
    <row r="611" spans="4:12" ht="32.25" customHeight="1">
      <c r="K611" s="438"/>
      <c r="L611" s="245"/>
    </row>
    <row r="612" spans="4:12" ht="32.25" customHeight="1">
      <c r="K612" s="438"/>
      <c r="L612" s="245"/>
    </row>
    <row r="613" spans="4:12" ht="32.25" customHeight="1">
      <c r="D613" s="398"/>
      <c r="K613" s="438"/>
      <c r="L613" s="245"/>
    </row>
    <row r="614" spans="4:12" ht="32.25" customHeight="1">
      <c r="D614" s="398"/>
      <c r="K614" s="438"/>
      <c r="L614" s="245"/>
    </row>
    <row r="615" spans="4:12" ht="32.25" customHeight="1">
      <c r="D615" s="398"/>
      <c r="K615" s="438"/>
      <c r="L615" s="245"/>
    </row>
    <row r="616" spans="4:12" ht="32.25" customHeight="1">
      <c r="D616" s="398"/>
      <c r="K616" s="438"/>
      <c r="L616" s="245"/>
    </row>
    <row r="617" spans="4:12" ht="32.25" customHeight="1">
      <c r="D617" s="398"/>
      <c r="K617" s="438"/>
      <c r="L617" s="245"/>
    </row>
    <row r="618" spans="4:12" ht="32.25" customHeight="1">
      <c r="D618" s="398"/>
      <c r="K618" s="438"/>
      <c r="L618" s="245"/>
    </row>
    <row r="619" spans="4:12" ht="32.25" customHeight="1">
      <c r="D619" s="398"/>
      <c r="K619" s="438"/>
      <c r="L619" s="245"/>
    </row>
    <row r="620" spans="4:12" ht="32.25" customHeight="1">
      <c r="D620" s="398"/>
      <c r="K620" s="438"/>
      <c r="L620" s="245"/>
    </row>
    <row r="621" spans="4:12" ht="32.25" customHeight="1">
      <c r="D621" s="398"/>
      <c r="K621" s="438"/>
      <c r="L621" s="245"/>
    </row>
    <row r="622" spans="4:12" ht="32.25" customHeight="1">
      <c r="D622" s="398"/>
      <c r="K622" s="438"/>
      <c r="L622" s="245"/>
    </row>
    <row r="623" spans="4:12" ht="32.25" customHeight="1">
      <c r="D623" s="398"/>
      <c r="K623" s="438"/>
      <c r="L623" s="245"/>
    </row>
    <row r="624" spans="4:12" ht="32.25" customHeight="1">
      <c r="K624" s="438"/>
      <c r="L624" s="245"/>
    </row>
    <row r="625" spans="11:12" ht="32.25" customHeight="1">
      <c r="K625" s="438"/>
      <c r="L625" s="245"/>
    </row>
    <row r="626" spans="11:12" ht="32.25" customHeight="1">
      <c r="K626" s="438"/>
      <c r="L626" s="245"/>
    </row>
    <row r="627" spans="11:12" ht="32.25" customHeight="1">
      <c r="K627" s="438"/>
      <c r="L627" s="245"/>
    </row>
    <row r="628" spans="11:12" ht="32.25" customHeight="1">
      <c r="K628" s="438"/>
      <c r="L628" s="245"/>
    </row>
    <row r="629" spans="11:12" ht="32.25" customHeight="1">
      <c r="K629" s="438"/>
      <c r="L629" s="245"/>
    </row>
    <row r="630" spans="11:12" ht="32.25" customHeight="1">
      <c r="K630" s="438"/>
      <c r="L630" s="245"/>
    </row>
    <row r="631" spans="11:12" ht="32.25" customHeight="1">
      <c r="K631" s="438"/>
      <c r="L631" s="245"/>
    </row>
    <row r="632" spans="11:12" ht="32.25" customHeight="1">
      <c r="K632" s="438"/>
      <c r="L632" s="245"/>
    </row>
    <row r="633" spans="11:12" ht="32.25" customHeight="1">
      <c r="K633" s="438"/>
      <c r="L633" s="245"/>
    </row>
    <row r="634" spans="11:12" ht="32.25" customHeight="1">
      <c r="K634" s="438"/>
      <c r="L634" s="245"/>
    </row>
    <row r="635" spans="11:12" ht="32.25" customHeight="1">
      <c r="K635" s="438"/>
      <c r="L635" s="245"/>
    </row>
    <row r="636" spans="11:12" ht="32.25" customHeight="1">
      <c r="K636" s="438"/>
      <c r="L636" s="245"/>
    </row>
    <row r="637" spans="11:12" ht="32.25" customHeight="1">
      <c r="K637" s="438"/>
      <c r="L637" s="245"/>
    </row>
    <row r="638" spans="11:12" ht="32.25" customHeight="1">
      <c r="K638" s="438"/>
      <c r="L638" s="245"/>
    </row>
    <row r="639" spans="11:12" ht="32.25" customHeight="1">
      <c r="K639" s="438"/>
      <c r="L639" s="245"/>
    </row>
    <row r="640" spans="11:12" ht="32.25" customHeight="1">
      <c r="K640" s="438"/>
      <c r="L640" s="245"/>
    </row>
    <row r="641" spans="2:12" ht="32.25" customHeight="1">
      <c r="K641" s="438"/>
      <c r="L641" s="245"/>
    </row>
    <row r="642" spans="2:12" ht="32.25" customHeight="1">
      <c r="K642" s="438"/>
      <c r="L642" s="245"/>
    </row>
    <row r="643" spans="2:12" ht="32.25" customHeight="1">
      <c r="K643" s="438"/>
      <c r="L643" s="245"/>
    </row>
    <row r="644" spans="2:12" ht="32.25" customHeight="1">
      <c r="C644" s="245"/>
      <c r="K644" s="438"/>
      <c r="L644" s="245"/>
    </row>
    <row r="645" spans="2:12" ht="32.25" customHeight="1">
      <c r="K645" s="438"/>
      <c r="L645" s="245"/>
    </row>
    <row r="646" spans="2:12" ht="32.25" customHeight="1">
      <c r="K646" s="438"/>
      <c r="L646" s="245"/>
    </row>
    <row r="647" spans="2:12" ht="32.25" customHeight="1">
      <c r="K647" s="438"/>
      <c r="L647" s="245"/>
    </row>
    <row r="648" spans="2:12" ht="32.25" customHeight="1">
      <c r="K648" s="438"/>
      <c r="L648" s="245"/>
    </row>
    <row r="649" spans="2:12" ht="32.25" customHeight="1">
      <c r="K649" s="438"/>
      <c r="L649" s="245"/>
    </row>
    <row r="650" spans="2:12" ht="32.25" customHeight="1">
      <c r="K650" s="438"/>
      <c r="L650" s="245"/>
    </row>
    <row r="651" spans="2:12" ht="32.25" customHeight="1">
      <c r="K651" s="438"/>
      <c r="L651" s="245"/>
    </row>
    <row r="652" spans="2:12" ht="32.25" customHeight="1">
      <c r="K652" s="438"/>
      <c r="L652" s="245"/>
    </row>
    <row r="653" spans="2:12" ht="32.25" customHeight="1">
      <c r="K653" s="438"/>
      <c r="L653" s="245"/>
    </row>
    <row r="654" spans="2:12" ht="32.25" customHeight="1">
      <c r="K654" s="438"/>
      <c r="L654" s="245"/>
    </row>
    <row r="655" spans="2:12" ht="32.25" customHeight="1">
      <c r="K655" s="438"/>
      <c r="L655" s="245"/>
    </row>
    <row r="656" spans="2:12" ht="32.25" customHeight="1">
      <c r="K656" s="438"/>
      <c r="L656" s="245"/>
    </row>
    <row r="657" spans="11:12" ht="32.25" customHeight="1">
      <c r="K657" s="438"/>
      <c r="L657" s="245"/>
    </row>
    <row r="658" spans="11:12" ht="32.25" customHeight="1">
      <c r="K658" s="438"/>
      <c r="L658" s="245"/>
    </row>
    <row r="659" spans="11:12" ht="32.25" customHeight="1">
      <c r="K659" s="438"/>
      <c r="L659" s="245"/>
    </row>
    <row r="660" spans="11:12" ht="32.25" customHeight="1">
      <c r="K660" s="438"/>
      <c r="L660" s="245"/>
    </row>
    <row r="661" spans="11:12" ht="32.25" customHeight="1">
      <c r="K661" s="438"/>
      <c r="L661" s="245"/>
    </row>
    <row r="662" spans="11:12" ht="32.25" customHeight="1">
      <c r="K662" s="438"/>
      <c r="L662" s="245"/>
    </row>
    <row r="663" spans="11:12" ht="32.25" customHeight="1">
      <c r="K663" s="438"/>
      <c r="L663" s="245"/>
    </row>
    <row r="664" spans="11:12" ht="32.25" customHeight="1">
      <c r="K664" s="438"/>
      <c r="L664" s="245"/>
    </row>
    <row r="665" spans="11:12" ht="32.25" customHeight="1">
      <c r="K665" s="438"/>
      <c r="L665" s="245"/>
    </row>
    <row r="666" spans="11:12" ht="32.25" customHeight="1">
      <c r="K666" s="438"/>
      <c r="L666" s="245"/>
    </row>
    <row r="667" spans="11:12" ht="32.25" customHeight="1">
      <c r="K667" s="438"/>
      <c r="L667" s="245"/>
    </row>
    <row r="668" spans="11:12" ht="32.25" customHeight="1">
      <c r="K668" s="438"/>
      <c r="L668" s="245"/>
    </row>
    <row r="669" spans="11:12" ht="32.25" customHeight="1">
      <c r="K669" s="438"/>
      <c r="L669" s="245"/>
    </row>
    <row r="670" spans="11:12" ht="32.25" customHeight="1">
      <c r="K670" s="438"/>
      <c r="L670" s="245"/>
    </row>
    <row r="671" spans="11:12" ht="32.25" customHeight="1">
      <c r="K671" s="438"/>
      <c r="L671" s="245"/>
    </row>
    <row r="672" spans="11:12" ht="32.25" customHeight="1">
      <c r="K672" s="438"/>
      <c r="L672" s="245"/>
    </row>
    <row r="673" spans="11:12" ht="32.25" customHeight="1">
      <c r="K673" s="438"/>
      <c r="L673" s="245"/>
    </row>
    <row r="674" spans="11:12" ht="32.25" customHeight="1">
      <c r="K674" s="438"/>
      <c r="L674" s="245"/>
    </row>
    <row r="675" spans="11:12" ht="32.25" customHeight="1">
      <c r="K675" s="438"/>
      <c r="L675" s="245"/>
    </row>
    <row r="676" spans="11:12" ht="32.25" customHeight="1">
      <c r="K676" s="438"/>
      <c r="L676" s="245"/>
    </row>
    <row r="677" spans="11:12" ht="32.25" customHeight="1">
      <c r="K677" s="438"/>
      <c r="L677" s="245"/>
    </row>
    <row r="678" spans="11:12" ht="32.25" customHeight="1">
      <c r="K678" s="438"/>
      <c r="L678" s="245"/>
    </row>
    <row r="679" spans="11:12" ht="32.25" customHeight="1">
      <c r="K679" s="438"/>
      <c r="L679" s="245"/>
    </row>
    <row r="680" spans="11:12" ht="32.25" customHeight="1">
      <c r="K680" s="438"/>
      <c r="L680" s="245"/>
    </row>
    <row r="681" spans="11:12" ht="32.25" customHeight="1">
      <c r="K681" s="438"/>
      <c r="L681" s="245"/>
    </row>
    <row r="682" spans="11:12" ht="32.25" customHeight="1">
      <c r="K682" s="438"/>
      <c r="L682" s="245"/>
    </row>
    <row r="683" spans="11:12" ht="32.25" customHeight="1">
      <c r="K683" s="438"/>
      <c r="L683" s="245"/>
    </row>
    <row r="684" spans="11:12" ht="32.25" customHeight="1">
      <c r="K684" s="438"/>
      <c r="L684" s="245"/>
    </row>
    <row r="685" spans="11:12" ht="32.25" customHeight="1">
      <c r="K685" s="438"/>
      <c r="L685" s="245"/>
    </row>
    <row r="686" spans="11:12" ht="32.25" customHeight="1">
      <c r="K686" s="438"/>
      <c r="L686" s="245"/>
    </row>
    <row r="687" spans="11:12" ht="32.25" customHeight="1">
      <c r="K687" s="438"/>
      <c r="L687" s="245"/>
    </row>
    <row r="688" spans="11:12" ht="32.25" customHeight="1">
      <c r="K688" s="438"/>
      <c r="L688" s="245"/>
    </row>
    <row r="689" spans="11:12" ht="32.25" customHeight="1">
      <c r="K689" s="438"/>
      <c r="L689" s="245"/>
    </row>
    <row r="690" spans="11:12" ht="32.25" customHeight="1">
      <c r="K690" s="438"/>
      <c r="L690" s="245"/>
    </row>
    <row r="691" spans="11:12" ht="32.25" customHeight="1">
      <c r="K691" s="438"/>
      <c r="L691" s="245"/>
    </row>
    <row r="692" spans="11:12" ht="32.25" customHeight="1">
      <c r="K692" s="438"/>
      <c r="L692" s="245"/>
    </row>
    <row r="693" spans="11:12" ht="32.25" customHeight="1">
      <c r="K693" s="438"/>
      <c r="L693" s="245"/>
    </row>
    <row r="694" spans="11:12" ht="32.25" customHeight="1">
      <c r="K694" s="438"/>
      <c r="L694" s="245"/>
    </row>
    <row r="695" spans="11:12" ht="32.25" customHeight="1">
      <c r="K695" s="438"/>
      <c r="L695" s="245"/>
    </row>
    <row r="696" spans="11:12" ht="32.25" customHeight="1">
      <c r="K696" s="438"/>
      <c r="L696" s="245"/>
    </row>
    <row r="697" spans="11:12" ht="32.25" customHeight="1">
      <c r="K697" s="438"/>
      <c r="L697" s="245"/>
    </row>
    <row r="698" spans="11:12" ht="32.25" customHeight="1">
      <c r="K698" s="438"/>
      <c r="L698" s="245"/>
    </row>
    <row r="699" spans="11:12" ht="32.25" customHeight="1">
      <c r="K699" s="438"/>
      <c r="L699" s="245"/>
    </row>
    <row r="700" spans="11:12" ht="32.25" customHeight="1">
      <c r="K700" s="438"/>
      <c r="L700" s="245"/>
    </row>
    <row r="701" spans="11:12" ht="32.25" customHeight="1">
      <c r="K701" s="438"/>
      <c r="L701" s="245"/>
    </row>
    <row r="702" spans="11:12" ht="32.25" customHeight="1">
      <c r="K702" s="438"/>
      <c r="L702" s="245"/>
    </row>
    <row r="703" spans="11:12" ht="32.25" customHeight="1">
      <c r="K703" s="438"/>
      <c r="L703" s="245"/>
    </row>
    <row r="704" spans="11:12" ht="32.25" customHeight="1">
      <c r="K704" s="438"/>
      <c r="L704" s="245"/>
    </row>
    <row r="705" spans="2:12" ht="32.25" customHeight="1">
      <c r="K705" s="438"/>
      <c r="L705" s="245"/>
    </row>
    <row r="706" spans="2:12" ht="32.25" customHeight="1">
      <c r="K706" s="438"/>
      <c r="L706" s="245"/>
    </row>
    <row r="707" spans="2:12" ht="32.25" customHeight="1">
      <c r="K707" s="438"/>
      <c r="L707" s="245"/>
    </row>
    <row r="708" spans="2:12" ht="32.25" customHeight="1">
      <c r="K708" s="438"/>
      <c r="L708" s="245"/>
    </row>
    <row r="709" spans="2:12" ht="32.25" customHeight="1">
      <c r="K709" s="438"/>
      <c r="L709" s="245"/>
    </row>
    <row r="710" spans="2:12" ht="32.25" customHeight="1">
      <c r="K710" s="438"/>
      <c r="L710" s="245"/>
    </row>
    <row r="711" spans="2:12" ht="32.25" customHeight="1">
      <c r="K711" s="438"/>
      <c r="L711" s="245"/>
    </row>
    <row r="712" spans="2:12" ht="32.25" customHeight="1">
      <c r="K712" s="438"/>
      <c r="L712" s="245"/>
    </row>
    <row r="713" spans="2:12" ht="32.25" customHeight="1">
      <c r="K713" s="438"/>
      <c r="L713" s="245"/>
    </row>
    <row r="714" spans="2:12" ht="32.25" customHeight="1">
      <c r="K714" s="438"/>
      <c r="L714" s="245"/>
    </row>
    <row r="715" spans="2:12" ht="32.25" customHeight="1">
      <c r="K715" s="438"/>
      <c r="L715" s="245"/>
    </row>
    <row r="716" spans="2:12" ht="32.25" customHeight="1">
      <c r="K716" s="438"/>
      <c r="L716" s="245"/>
    </row>
    <row r="717" spans="2:12" ht="32.25" customHeight="1">
      <c r="K717" s="438"/>
      <c r="L717" s="245"/>
    </row>
    <row r="718" spans="2:12" ht="32.25" customHeight="1">
      <c r="K718" s="438"/>
      <c r="L718" s="245"/>
    </row>
    <row r="719" spans="2:12" ht="32.25" customHeight="1">
      <c r="K719" s="438"/>
      <c r="L719" s="245"/>
    </row>
    <row r="720" spans="2:12" ht="32.25" customHeight="1">
      <c r="K720" s="438"/>
      <c r="L720" s="245"/>
    </row>
    <row r="721" spans="11:12" ht="32.25" customHeight="1">
      <c r="K721" s="438"/>
      <c r="L721" s="245"/>
    </row>
    <row r="722" spans="11:12" ht="32.25" customHeight="1">
      <c r="K722" s="438"/>
      <c r="L722" s="245"/>
    </row>
    <row r="723" spans="11:12" ht="32.25" customHeight="1">
      <c r="K723" s="438"/>
      <c r="L723" s="245"/>
    </row>
    <row r="724" spans="11:12" ht="32.25" customHeight="1">
      <c r="K724" s="438"/>
      <c r="L724" s="245"/>
    </row>
    <row r="725" spans="11:12" ht="32.25" customHeight="1">
      <c r="K725" s="438"/>
      <c r="L725" s="245"/>
    </row>
    <row r="726" spans="11:12" ht="32.25" customHeight="1">
      <c r="K726" s="438"/>
      <c r="L726" s="245"/>
    </row>
    <row r="727" spans="11:12" ht="32.25" customHeight="1">
      <c r="K727" s="438"/>
      <c r="L727" s="245"/>
    </row>
    <row r="728" spans="11:12" ht="32.25" customHeight="1">
      <c r="K728" s="438"/>
      <c r="L728" s="245"/>
    </row>
    <row r="729" spans="11:12" ht="32.25" customHeight="1">
      <c r="K729" s="438"/>
      <c r="L729" s="245"/>
    </row>
    <row r="730" spans="11:12" ht="32.25" customHeight="1">
      <c r="K730" s="438"/>
      <c r="L730" s="245"/>
    </row>
    <row r="731" spans="11:12" ht="32.25" customHeight="1">
      <c r="K731" s="438"/>
      <c r="L731" s="245"/>
    </row>
    <row r="732" spans="11:12" ht="32.25" customHeight="1">
      <c r="K732" s="438"/>
      <c r="L732" s="245"/>
    </row>
    <row r="733" spans="11:12" ht="32.25" customHeight="1">
      <c r="K733" s="438"/>
      <c r="L733" s="245"/>
    </row>
    <row r="734" spans="11:12" ht="32.25" customHeight="1">
      <c r="K734" s="438"/>
      <c r="L734" s="245"/>
    </row>
    <row r="735" spans="11:12" ht="32.25" customHeight="1">
      <c r="K735" s="438"/>
      <c r="L735" s="245"/>
    </row>
    <row r="736" spans="11:12" ht="32.25" customHeight="1">
      <c r="K736" s="438"/>
      <c r="L736" s="245"/>
    </row>
    <row r="737" spans="11:12" ht="32.25" customHeight="1">
      <c r="K737" s="438"/>
      <c r="L737" s="245"/>
    </row>
    <row r="738" spans="11:12" ht="32.25" customHeight="1">
      <c r="K738" s="438"/>
      <c r="L738" s="245"/>
    </row>
    <row r="739" spans="11:12" ht="32.25" customHeight="1">
      <c r="K739" s="438"/>
      <c r="L739" s="245"/>
    </row>
    <row r="740" spans="11:12" ht="32.25" customHeight="1">
      <c r="K740" s="438"/>
      <c r="L740" s="245"/>
    </row>
    <row r="741" spans="11:12" ht="32.25" customHeight="1">
      <c r="K741" s="438"/>
      <c r="L741" s="245"/>
    </row>
    <row r="742" spans="11:12" ht="32.25" customHeight="1">
      <c r="K742" s="438"/>
      <c r="L742" s="245"/>
    </row>
    <row r="743" spans="11:12" ht="32.25" customHeight="1">
      <c r="K743" s="438"/>
      <c r="L743" s="245"/>
    </row>
    <row r="744" spans="11:12" ht="32.25" customHeight="1">
      <c r="K744" s="438"/>
      <c r="L744" s="245"/>
    </row>
    <row r="745" spans="11:12" ht="32.25" customHeight="1">
      <c r="K745" s="438"/>
      <c r="L745" s="245"/>
    </row>
    <row r="746" spans="11:12" ht="32.25" customHeight="1">
      <c r="K746" s="438"/>
      <c r="L746" s="245"/>
    </row>
    <row r="747" spans="11:12" ht="32.25" customHeight="1">
      <c r="K747" s="438"/>
      <c r="L747" s="245"/>
    </row>
    <row r="748" spans="11:12" ht="32.25" customHeight="1">
      <c r="K748" s="438"/>
      <c r="L748" s="245"/>
    </row>
    <row r="749" spans="11:12" ht="32.25" customHeight="1">
      <c r="K749" s="438"/>
      <c r="L749" s="245"/>
    </row>
    <row r="750" spans="11:12" ht="32.25" customHeight="1">
      <c r="K750" s="438"/>
      <c r="L750" s="245"/>
    </row>
    <row r="751" spans="11:12" ht="32.25" customHeight="1">
      <c r="K751" s="438"/>
      <c r="L751" s="245"/>
    </row>
    <row r="752" spans="11:12" ht="32.25" customHeight="1">
      <c r="K752" s="438"/>
      <c r="L752" s="245"/>
    </row>
    <row r="753" spans="3:12" ht="32.25" customHeight="1">
      <c r="K753" s="438"/>
      <c r="L753" s="245"/>
    </row>
    <row r="754" spans="3:12" ht="32.25" customHeight="1">
      <c r="K754" s="438"/>
      <c r="L754" s="245"/>
    </row>
    <row r="755" spans="3:12" ht="32.25" customHeight="1">
      <c r="K755" s="438"/>
      <c r="L755" s="245"/>
    </row>
    <row r="756" spans="3:12" ht="32.25" customHeight="1">
      <c r="C756" s="245"/>
      <c r="K756" s="438"/>
      <c r="L756" s="245"/>
    </row>
    <row r="757" spans="3:12" ht="32.25" customHeight="1">
      <c r="C757" s="245"/>
      <c r="K757" s="438"/>
      <c r="L757" s="245"/>
    </row>
    <row r="758" spans="3:12" ht="32.25" customHeight="1">
      <c r="K758" s="438"/>
      <c r="L758" s="245"/>
    </row>
    <row r="759" spans="3:12" ht="32.25" customHeight="1">
      <c r="K759" s="438"/>
      <c r="L759" s="245"/>
    </row>
    <row r="760" spans="3:12" ht="32.25" customHeight="1">
      <c r="K760" s="438"/>
      <c r="L760" s="245"/>
    </row>
    <row r="761" spans="3:12" ht="32.25" customHeight="1">
      <c r="K761" s="438"/>
      <c r="L761" s="245"/>
    </row>
    <row r="762" spans="3:12" ht="32.25" customHeight="1">
      <c r="K762" s="438"/>
      <c r="L762" s="245"/>
    </row>
    <row r="763" spans="3:12" ht="32.25" customHeight="1">
      <c r="K763" s="438"/>
      <c r="L763" s="245"/>
    </row>
    <row r="764" spans="3:12" ht="32.25" customHeight="1">
      <c r="K764" s="438"/>
      <c r="L764" s="245"/>
    </row>
    <row r="765" spans="3:12" ht="32.25" customHeight="1">
      <c r="K765" s="438"/>
      <c r="L765" s="245"/>
    </row>
    <row r="766" spans="3:12" ht="32.25" customHeight="1">
      <c r="K766" s="438"/>
      <c r="L766" s="245"/>
    </row>
    <row r="767" spans="3:12" ht="32.25" customHeight="1">
      <c r="K767" s="438"/>
      <c r="L767" s="245"/>
    </row>
    <row r="768" spans="3:12" ht="32.25" customHeight="1">
      <c r="K768" s="438"/>
      <c r="L768" s="245"/>
    </row>
    <row r="769" spans="11:12" ht="32.25" customHeight="1">
      <c r="K769" s="438"/>
      <c r="L769" s="245"/>
    </row>
    <row r="770" spans="11:12" ht="32.25" customHeight="1">
      <c r="K770" s="438"/>
      <c r="L770" s="245"/>
    </row>
    <row r="771" spans="11:12" ht="32.25" customHeight="1">
      <c r="K771" s="438"/>
      <c r="L771" s="245"/>
    </row>
    <row r="772" spans="11:12" ht="32.25" customHeight="1">
      <c r="K772" s="438"/>
      <c r="L772" s="245"/>
    </row>
    <row r="773" spans="11:12" ht="32.25" customHeight="1">
      <c r="K773" s="438"/>
      <c r="L773" s="245"/>
    </row>
    <row r="774" spans="11:12" ht="32.25" customHeight="1">
      <c r="K774" s="438"/>
      <c r="L774" s="245"/>
    </row>
    <row r="775" spans="11:12" ht="32.25" customHeight="1">
      <c r="K775" s="438"/>
      <c r="L775" s="245"/>
    </row>
    <row r="776" spans="11:12" ht="32.25" customHeight="1">
      <c r="K776" s="438"/>
      <c r="L776" s="245"/>
    </row>
    <row r="777" spans="11:12" ht="32.25" customHeight="1">
      <c r="K777" s="438"/>
      <c r="L777" s="245"/>
    </row>
    <row r="778" spans="11:12" ht="32.25" customHeight="1">
      <c r="K778" s="438"/>
      <c r="L778" s="245"/>
    </row>
    <row r="779" spans="11:12" ht="32.25" customHeight="1">
      <c r="K779" s="438"/>
      <c r="L779" s="245"/>
    </row>
    <row r="780" spans="11:12" ht="32.25" customHeight="1">
      <c r="K780" s="438"/>
      <c r="L780" s="245"/>
    </row>
    <row r="781" spans="11:12" ht="32.25" customHeight="1">
      <c r="K781" s="438"/>
      <c r="L781" s="245"/>
    </row>
    <row r="782" spans="11:12" ht="32.25" customHeight="1">
      <c r="K782" s="438"/>
      <c r="L782" s="245"/>
    </row>
    <row r="783" spans="11:12" ht="32.25" customHeight="1">
      <c r="K783" s="438"/>
      <c r="L783" s="245"/>
    </row>
    <row r="784" spans="11:12" ht="32.25" customHeight="1">
      <c r="K784" s="438"/>
      <c r="L784" s="245"/>
    </row>
    <row r="785" spans="11:12" ht="32.25" customHeight="1">
      <c r="K785" s="438"/>
      <c r="L785" s="245"/>
    </row>
    <row r="786" spans="11:12" ht="32.25" customHeight="1">
      <c r="K786" s="438"/>
      <c r="L786" s="245"/>
    </row>
    <row r="787" spans="11:12" ht="32.25" customHeight="1">
      <c r="K787" s="438"/>
      <c r="L787" s="245"/>
    </row>
    <row r="788" spans="11:12" ht="32.25" customHeight="1">
      <c r="K788" s="438"/>
      <c r="L788" s="245"/>
    </row>
    <row r="789" spans="11:12" ht="32.25" customHeight="1">
      <c r="K789" s="438"/>
      <c r="L789" s="245"/>
    </row>
    <row r="790" spans="11:12" ht="32.25" customHeight="1">
      <c r="K790" s="438"/>
      <c r="L790" s="245"/>
    </row>
    <row r="791" spans="11:12" ht="32.25" customHeight="1">
      <c r="K791" s="438"/>
      <c r="L791" s="245"/>
    </row>
    <row r="792" spans="11:12" ht="32.25" customHeight="1">
      <c r="K792" s="438"/>
      <c r="L792" s="245"/>
    </row>
    <row r="793" spans="11:12" ht="32.25" customHeight="1">
      <c r="K793" s="438"/>
      <c r="L793" s="245"/>
    </row>
    <row r="794" spans="11:12" ht="32.25" customHeight="1">
      <c r="K794" s="438"/>
      <c r="L794" s="245"/>
    </row>
    <row r="795" spans="11:12" ht="32.25" customHeight="1">
      <c r="K795" s="438"/>
      <c r="L795" s="245"/>
    </row>
    <row r="796" spans="11:12" ht="32.25" customHeight="1">
      <c r="K796" s="438"/>
      <c r="L796" s="245"/>
    </row>
    <row r="797" spans="11:12" ht="32.25" customHeight="1">
      <c r="K797" s="438"/>
      <c r="L797" s="245"/>
    </row>
    <row r="798" spans="11:12" ht="32.25" customHeight="1">
      <c r="K798" s="438"/>
      <c r="L798" s="245"/>
    </row>
    <row r="799" spans="11:12" ht="32.25" customHeight="1">
      <c r="K799" s="438"/>
      <c r="L799" s="245"/>
    </row>
    <row r="800" spans="11:12" ht="32.25" customHeight="1">
      <c r="K800" s="438"/>
      <c r="L800" s="245"/>
    </row>
    <row r="801" spans="2:12" ht="32.25" customHeight="1">
      <c r="K801" s="438"/>
      <c r="L801" s="245"/>
    </row>
    <row r="802" spans="2:12" ht="32.25" customHeight="1">
      <c r="K802" s="438"/>
      <c r="L802" s="245"/>
    </row>
    <row r="803" spans="2:12" ht="32.25" customHeight="1">
      <c r="K803" s="438"/>
      <c r="L803" s="245"/>
    </row>
    <row r="804" spans="2:12" ht="32.25" customHeight="1">
      <c r="K804" s="438"/>
      <c r="L804" s="245"/>
    </row>
    <row r="805" spans="2:12" ht="32.25" customHeight="1">
      <c r="K805" s="438"/>
      <c r="L805" s="245"/>
    </row>
    <row r="806" spans="2:12" ht="32.25" customHeight="1">
      <c r="K806" s="438"/>
      <c r="L806" s="245"/>
    </row>
    <row r="807" spans="2:12" ht="32.25" customHeight="1">
      <c r="K807" s="438"/>
      <c r="L807" s="245"/>
    </row>
    <row r="808" spans="2:12" ht="32.25" customHeight="1">
      <c r="K808" s="438"/>
      <c r="L808" s="245"/>
    </row>
    <row r="809" spans="2:12" ht="32.25" customHeight="1">
      <c r="K809" s="438"/>
      <c r="L809" s="245"/>
    </row>
    <row r="810" spans="2:12" ht="32.25" customHeight="1">
      <c r="K810" s="438"/>
      <c r="L810" s="245"/>
    </row>
    <row r="811" spans="2:12" ht="32.25" customHeight="1">
      <c r="K811" s="438"/>
      <c r="L811" s="245"/>
    </row>
    <row r="812" spans="2:12" ht="32.25" customHeight="1">
      <c r="K812" s="438"/>
      <c r="L812" s="245"/>
    </row>
    <row r="813" spans="2:12" ht="32.25" customHeight="1">
      <c r="K813" s="438"/>
      <c r="L813" s="245"/>
    </row>
    <row r="814" spans="2:12" ht="32.25" customHeight="1">
      <c r="K814" s="438"/>
      <c r="L814" s="245"/>
    </row>
    <row r="815" spans="2:12" ht="32.25" customHeight="1">
      <c r="K815" s="438"/>
      <c r="L815" s="245"/>
    </row>
    <row r="816" spans="2:12" ht="32.25" customHeight="1">
      <c r="K816" s="438"/>
      <c r="L816" s="245"/>
    </row>
    <row r="817" spans="11:12" ht="32.25" customHeight="1">
      <c r="K817" s="438"/>
      <c r="L817" s="245"/>
    </row>
    <row r="818" spans="11:12" ht="32.25" customHeight="1">
      <c r="K818" s="438"/>
      <c r="L818" s="245"/>
    </row>
    <row r="819" spans="11:12" ht="32.25" customHeight="1">
      <c r="K819" s="438"/>
      <c r="L819" s="245"/>
    </row>
    <row r="820" spans="11:12" ht="32.25" customHeight="1">
      <c r="K820" s="438"/>
      <c r="L820" s="245"/>
    </row>
    <row r="821" spans="11:12" ht="32.25" customHeight="1">
      <c r="K821" s="438"/>
      <c r="L821" s="245"/>
    </row>
    <row r="822" spans="11:12" ht="32.25" customHeight="1">
      <c r="K822" s="438"/>
      <c r="L822" s="245"/>
    </row>
    <row r="823" spans="11:12" ht="32.25" customHeight="1">
      <c r="K823" s="438"/>
      <c r="L823" s="245"/>
    </row>
    <row r="824" spans="11:12" ht="32.25" customHeight="1">
      <c r="K824" s="438"/>
      <c r="L824" s="245"/>
    </row>
    <row r="825" spans="11:12" ht="32.25" customHeight="1">
      <c r="K825" s="438"/>
      <c r="L825" s="245"/>
    </row>
    <row r="826" spans="11:12" ht="32.25" customHeight="1">
      <c r="K826" s="438"/>
      <c r="L826" s="245"/>
    </row>
    <row r="827" spans="11:12" ht="32.25" customHeight="1">
      <c r="K827" s="438"/>
      <c r="L827" s="245"/>
    </row>
    <row r="828" spans="11:12" ht="32.25" customHeight="1">
      <c r="K828" s="438"/>
      <c r="L828" s="245"/>
    </row>
    <row r="829" spans="11:12" ht="32.25" customHeight="1">
      <c r="K829" s="438"/>
      <c r="L829" s="245"/>
    </row>
    <row r="830" spans="11:12" ht="32.25" customHeight="1">
      <c r="K830" s="438"/>
      <c r="L830" s="245"/>
    </row>
    <row r="831" spans="11:12" ht="32.25" customHeight="1">
      <c r="K831" s="438"/>
      <c r="L831" s="245"/>
    </row>
    <row r="832" spans="11:12" ht="32.25" customHeight="1">
      <c r="K832" s="438"/>
      <c r="L832" s="245"/>
    </row>
    <row r="833" spans="11:12" ht="32.25" customHeight="1">
      <c r="K833" s="438"/>
      <c r="L833" s="245"/>
    </row>
    <row r="834" spans="11:12" ht="32.25" customHeight="1">
      <c r="K834" s="438"/>
      <c r="L834" s="245"/>
    </row>
    <row r="835" spans="11:12" ht="32.25" customHeight="1">
      <c r="K835" s="438"/>
      <c r="L835" s="245"/>
    </row>
    <row r="836" spans="11:12" ht="32.25" customHeight="1">
      <c r="K836" s="438"/>
      <c r="L836" s="245"/>
    </row>
    <row r="837" spans="11:12" ht="32.25" customHeight="1">
      <c r="K837" s="438"/>
      <c r="L837" s="245"/>
    </row>
    <row r="838" spans="11:12" ht="32.25" customHeight="1">
      <c r="K838" s="438"/>
      <c r="L838" s="245"/>
    </row>
    <row r="839" spans="11:12" ht="32.25" customHeight="1">
      <c r="K839" s="438"/>
      <c r="L839" s="245"/>
    </row>
    <row r="840" spans="11:12" ht="32.25" customHeight="1">
      <c r="K840" s="438"/>
      <c r="L840" s="245"/>
    </row>
    <row r="841" spans="11:12" ht="32.25" customHeight="1">
      <c r="K841" s="438"/>
      <c r="L841" s="245"/>
    </row>
    <row r="842" spans="11:12" ht="32.25" customHeight="1">
      <c r="K842" s="438"/>
      <c r="L842" s="245"/>
    </row>
    <row r="843" spans="11:12" ht="32.25" customHeight="1">
      <c r="K843" s="438"/>
      <c r="L843" s="245"/>
    </row>
    <row r="844" spans="11:12" ht="32.25" customHeight="1">
      <c r="K844" s="438"/>
      <c r="L844" s="245"/>
    </row>
    <row r="845" spans="11:12" ht="32.25" customHeight="1">
      <c r="K845" s="438"/>
      <c r="L845" s="245"/>
    </row>
    <row r="846" spans="11:12" ht="32.25" customHeight="1">
      <c r="K846" s="438"/>
      <c r="L846" s="245"/>
    </row>
    <row r="847" spans="11:12" ht="32.25" customHeight="1">
      <c r="K847" s="438"/>
      <c r="L847" s="245"/>
    </row>
    <row r="848" spans="11:12" ht="32.25" customHeight="1">
      <c r="K848" s="438"/>
      <c r="L848" s="245"/>
    </row>
    <row r="849" spans="11:12" ht="32.25" customHeight="1">
      <c r="K849" s="438"/>
      <c r="L849" s="245"/>
    </row>
    <row r="850" spans="11:12" ht="32.25" customHeight="1">
      <c r="K850" s="438"/>
      <c r="L850" s="245"/>
    </row>
    <row r="851" spans="11:12" ht="32.25" customHeight="1">
      <c r="K851" s="438"/>
      <c r="L851" s="245"/>
    </row>
    <row r="852" spans="11:12" ht="32.25" customHeight="1">
      <c r="K852" s="438"/>
      <c r="L852" s="245"/>
    </row>
    <row r="853" spans="11:12" ht="32.25" customHeight="1">
      <c r="K853" s="438"/>
      <c r="L853" s="245"/>
    </row>
    <row r="854" spans="11:12" ht="32.25" customHeight="1">
      <c r="K854" s="438"/>
      <c r="L854" s="245"/>
    </row>
    <row r="855" spans="11:12" ht="32.25" customHeight="1">
      <c r="K855" s="438"/>
      <c r="L855" s="245"/>
    </row>
    <row r="856" spans="11:12" ht="32.25" customHeight="1">
      <c r="K856" s="438"/>
      <c r="L856" s="245"/>
    </row>
    <row r="857" spans="11:12" ht="32.25" customHeight="1">
      <c r="K857" s="438"/>
      <c r="L857" s="245"/>
    </row>
    <row r="858" spans="11:12" ht="32.25" customHeight="1">
      <c r="K858" s="438"/>
      <c r="L858" s="245"/>
    </row>
    <row r="859" spans="11:12" ht="32.25" customHeight="1">
      <c r="K859" s="438"/>
      <c r="L859" s="245"/>
    </row>
    <row r="860" spans="11:12" ht="32.25" customHeight="1">
      <c r="K860" s="438"/>
      <c r="L860" s="245"/>
    </row>
    <row r="861" spans="11:12" ht="32.25" customHeight="1">
      <c r="K861" s="438"/>
      <c r="L861" s="245"/>
    </row>
    <row r="862" spans="11:12" ht="32.25" customHeight="1">
      <c r="K862" s="438"/>
      <c r="L862" s="245"/>
    </row>
    <row r="863" spans="11:12" ht="32.25" customHeight="1">
      <c r="K863" s="438"/>
      <c r="L863" s="245"/>
    </row>
    <row r="864" spans="11:12" ht="32.25" customHeight="1">
      <c r="K864" s="438"/>
      <c r="L864" s="245"/>
    </row>
    <row r="865" spans="11:12" ht="32.25" customHeight="1">
      <c r="K865" s="438"/>
      <c r="L865" s="245"/>
    </row>
    <row r="866" spans="11:12" ht="32.25" customHeight="1">
      <c r="K866" s="438"/>
      <c r="L866" s="245"/>
    </row>
    <row r="867" spans="11:12" ht="32.25" customHeight="1">
      <c r="K867" s="438"/>
      <c r="L867" s="245"/>
    </row>
    <row r="868" spans="11:12" ht="32.25" customHeight="1">
      <c r="K868" s="438"/>
      <c r="L868" s="245"/>
    </row>
    <row r="869" spans="11:12" ht="32.25" customHeight="1">
      <c r="K869" s="438"/>
      <c r="L869" s="245"/>
    </row>
    <row r="870" spans="11:12" ht="32.25" customHeight="1">
      <c r="K870" s="438"/>
      <c r="L870" s="245"/>
    </row>
    <row r="871" spans="11:12" ht="32.25" customHeight="1">
      <c r="K871" s="438"/>
      <c r="L871" s="245"/>
    </row>
    <row r="872" spans="11:12" ht="32.25" customHeight="1">
      <c r="K872" s="438"/>
      <c r="L872" s="245"/>
    </row>
    <row r="873" spans="11:12" ht="32.25" customHeight="1">
      <c r="K873" s="438"/>
      <c r="L873" s="245"/>
    </row>
    <row r="874" spans="11:12" ht="32.25" customHeight="1">
      <c r="K874" s="438"/>
      <c r="L874" s="245"/>
    </row>
    <row r="875" spans="11:12" ht="32.25" customHeight="1">
      <c r="K875" s="438"/>
      <c r="L875" s="245"/>
    </row>
    <row r="876" spans="11:12" ht="32.25" customHeight="1">
      <c r="K876" s="438"/>
      <c r="L876" s="245"/>
    </row>
    <row r="877" spans="11:12" ht="32.25" customHeight="1">
      <c r="K877" s="438"/>
      <c r="L877" s="245"/>
    </row>
    <row r="878" spans="11:12" ht="32.25" customHeight="1">
      <c r="K878" s="438"/>
      <c r="L878" s="245"/>
    </row>
    <row r="879" spans="11:12" ht="32.25" customHeight="1">
      <c r="K879" s="438"/>
      <c r="L879" s="245"/>
    </row>
    <row r="880" spans="11:12" ht="32.25" customHeight="1">
      <c r="K880" s="438"/>
      <c r="L880" s="245"/>
    </row>
    <row r="881" spans="11:12" ht="32.25" customHeight="1">
      <c r="K881" s="438"/>
      <c r="L881" s="245"/>
    </row>
    <row r="882" spans="11:12" ht="32.25" customHeight="1">
      <c r="K882" s="438"/>
      <c r="L882" s="245"/>
    </row>
    <row r="883" spans="11:12" ht="32.25" customHeight="1">
      <c r="K883" s="438"/>
      <c r="L883" s="245"/>
    </row>
    <row r="884" spans="11:12" ht="32.25" customHeight="1">
      <c r="K884" s="438"/>
      <c r="L884" s="245"/>
    </row>
    <row r="885" spans="11:12" ht="32.25" customHeight="1">
      <c r="K885" s="438"/>
      <c r="L885" s="245"/>
    </row>
    <row r="886" spans="11:12" ht="32.25" customHeight="1">
      <c r="K886" s="438"/>
      <c r="L886" s="245"/>
    </row>
    <row r="887" spans="11:12" ht="32.25" customHeight="1">
      <c r="K887" s="438"/>
      <c r="L887" s="245"/>
    </row>
    <row r="888" spans="11:12" ht="32.25" customHeight="1">
      <c r="K888" s="438"/>
      <c r="L888" s="245"/>
    </row>
    <row r="889" spans="11:12" ht="32.25" customHeight="1">
      <c r="K889" s="438"/>
      <c r="L889" s="245"/>
    </row>
    <row r="890" spans="11:12" ht="32.25" customHeight="1">
      <c r="K890" s="438"/>
      <c r="L890" s="245"/>
    </row>
    <row r="891" spans="11:12" ht="32.25" customHeight="1">
      <c r="K891" s="438"/>
      <c r="L891" s="245"/>
    </row>
    <row r="892" spans="11:12" ht="32.25" customHeight="1">
      <c r="K892" s="438"/>
      <c r="L892" s="245"/>
    </row>
    <row r="893" spans="11:12" ht="32.25" customHeight="1">
      <c r="K893" s="438"/>
      <c r="L893" s="245"/>
    </row>
    <row r="894" spans="11:12" ht="32.25" customHeight="1">
      <c r="K894" s="438"/>
      <c r="L894" s="245"/>
    </row>
    <row r="895" spans="11:12" ht="32.25" customHeight="1">
      <c r="K895" s="438"/>
      <c r="L895" s="245"/>
    </row>
    <row r="896" spans="11:12" ht="32.25" customHeight="1">
      <c r="K896" s="438"/>
      <c r="L896" s="245"/>
    </row>
    <row r="897" spans="11:12" ht="32.25" customHeight="1">
      <c r="K897" s="438"/>
      <c r="L897" s="245"/>
    </row>
    <row r="898" spans="11:12" ht="32.25" customHeight="1">
      <c r="K898" s="438"/>
      <c r="L898" s="245"/>
    </row>
    <row r="899" spans="11:12" ht="32.25" customHeight="1">
      <c r="K899" s="438"/>
      <c r="L899" s="245"/>
    </row>
    <row r="900" spans="11:12" ht="32.25" customHeight="1">
      <c r="K900" s="438"/>
      <c r="L900" s="245"/>
    </row>
    <row r="901" spans="11:12" ht="32.25" customHeight="1">
      <c r="K901" s="438"/>
      <c r="L901" s="245"/>
    </row>
    <row r="902" spans="11:12" ht="32.25" customHeight="1">
      <c r="K902" s="438"/>
      <c r="L902" s="245"/>
    </row>
    <row r="903" spans="11:12" ht="32.25" customHeight="1">
      <c r="K903" s="438"/>
      <c r="L903" s="245"/>
    </row>
    <row r="904" spans="11:12" ht="32.25" customHeight="1">
      <c r="K904" s="438"/>
      <c r="L904" s="245"/>
    </row>
    <row r="905" spans="11:12" ht="32.25" customHeight="1">
      <c r="K905" s="438"/>
      <c r="L905" s="245"/>
    </row>
    <row r="906" spans="11:12" ht="32.25" customHeight="1">
      <c r="K906" s="438"/>
      <c r="L906" s="245"/>
    </row>
    <row r="907" spans="11:12" ht="32.25" customHeight="1">
      <c r="K907" s="438"/>
      <c r="L907" s="245"/>
    </row>
    <row r="908" spans="11:12" ht="32.25" customHeight="1">
      <c r="K908" s="438"/>
      <c r="L908" s="245"/>
    </row>
    <row r="909" spans="11:12" ht="32.25" customHeight="1">
      <c r="K909" s="438"/>
      <c r="L909" s="245"/>
    </row>
    <row r="910" spans="11:12" ht="32.25" customHeight="1">
      <c r="K910" s="438"/>
      <c r="L910" s="245"/>
    </row>
    <row r="911" spans="11:12" ht="32.25" customHeight="1">
      <c r="K911" s="438"/>
      <c r="L911" s="245"/>
    </row>
    <row r="912" spans="11:12" ht="32.25" customHeight="1">
      <c r="K912" s="438"/>
      <c r="L912" s="245"/>
    </row>
    <row r="913" spans="11:12" ht="32.25" customHeight="1">
      <c r="K913" s="438"/>
      <c r="L913" s="245"/>
    </row>
    <row r="914" spans="11:12" ht="32.25" customHeight="1">
      <c r="K914" s="438"/>
      <c r="L914" s="245"/>
    </row>
    <row r="915" spans="11:12" ht="32.25" customHeight="1">
      <c r="K915" s="438"/>
      <c r="L915" s="245"/>
    </row>
    <row r="916" spans="11:12" ht="32.25" customHeight="1">
      <c r="K916" s="438"/>
      <c r="L916" s="245"/>
    </row>
    <row r="917" spans="11:12" ht="32.25" customHeight="1">
      <c r="K917" s="438"/>
      <c r="L917" s="245"/>
    </row>
    <row r="918" spans="11:12" ht="32.25" customHeight="1">
      <c r="K918" s="438"/>
      <c r="L918" s="245"/>
    </row>
    <row r="919" spans="11:12" ht="32.25" customHeight="1">
      <c r="K919" s="438"/>
      <c r="L919" s="245"/>
    </row>
    <row r="920" spans="11:12" ht="32.25" customHeight="1">
      <c r="K920" s="438"/>
      <c r="L920" s="245"/>
    </row>
    <row r="921" spans="11:12" ht="32.25" customHeight="1">
      <c r="K921" s="438"/>
      <c r="L921" s="245"/>
    </row>
    <row r="922" spans="11:12" ht="32.25" customHeight="1">
      <c r="K922" s="438"/>
      <c r="L922" s="245"/>
    </row>
    <row r="923" spans="11:12" ht="32.25" customHeight="1">
      <c r="K923" s="438"/>
      <c r="L923" s="245"/>
    </row>
    <row r="924" spans="11:12" ht="32.25" customHeight="1">
      <c r="K924" s="438"/>
      <c r="L924" s="245"/>
    </row>
    <row r="925" spans="11:12" ht="32.25" customHeight="1">
      <c r="K925" s="438"/>
      <c r="L925" s="245"/>
    </row>
    <row r="926" spans="11:12" ht="32.25" customHeight="1">
      <c r="K926" s="438"/>
      <c r="L926" s="245"/>
    </row>
    <row r="927" spans="11:12" ht="32.25" customHeight="1">
      <c r="K927" s="438"/>
      <c r="L927" s="245"/>
    </row>
    <row r="928" spans="11:12" ht="32.25" customHeight="1">
      <c r="K928" s="438"/>
      <c r="L928" s="245"/>
    </row>
    <row r="929" spans="11:12" ht="32.25" customHeight="1">
      <c r="K929" s="438"/>
      <c r="L929" s="245"/>
    </row>
    <row r="930" spans="11:12" ht="32.25" customHeight="1">
      <c r="K930" s="438"/>
      <c r="L930" s="245"/>
    </row>
    <row r="931" spans="11:12" ht="32.25" customHeight="1">
      <c r="K931" s="438"/>
      <c r="L931" s="245"/>
    </row>
    <row r="932" spans="11:12" ht="32.25" customHeight="1">
      <c r="K932" s="438"/>
      <c r="L932" s="245"/>
    </row>
    <row r="933" spans="11:12" ht="32.25" customHeight="1">
      <c r="K933" s="438"/>
      <c r="L933" s="245"/>
    </row>
    <row r="934" spans="11:12" ht="32.25" customHeight="1">
      <c r="K934" s="438"/>
      <c r="L934" s="245"/>
    </row>
    <row r="935" spans="11:12" ht="32.25" customHeight="1">
      <c r="K935" s="438"/>
      <c r="L935" s="245"/>
    </row>
    <row r="936" spans="11:12" ht="32.25" customHeight="1">
      <c r="K936" s="438"/>
      <c r="L936" s="245"/>
    </row>
    <row r="937" spans="11:12" ht="32.25" customHeight="1">
      <c r="K937" s="438"/>
      <c r="L937" s="245"/>
    </row>
    <row r="938" spans="11:12" ht="32.25" customHeight="1">
      <c r="K938" s="438"/>
      <c r="L938" s="245"/>
    </row>
    <row r="939" spans="11:12" ht="32.25" customHeight="1">
      <c r="K939" s="438"/>
      <c r="L939" s="245"/>
    </row>
    <row r="940" spans="11:12" ht="32.25" customHeight="1">
      <c r="K940" s="438"/>
      <c r="L940" s="245"/>
    </row>
    <row r="941" spans="11:12" ht="32.25" customHeight="1">
      <c r="K941" s="438"/>
      <c r="L941" s="245"/>
    </row>
    <row r="942" spans="11:12" ht="32.25" customHeight="1">
      <c r="K942" s="438"/>
      <c r="L942" s="245"/>
    </row>
    <row r="943" spans="11:12" ht="32.25" customHeight="1">
      <c r="K943" s="438"/>
      <c r="L943" s="245"/>
    </row>
    <row r="944" spans="11:12" ht="32.25" customHeight="1">
      <c r="K944" s="438"/>
      <c r="L944" s="245"/>
    </row>
    <row r="945" spans="11:12" ht="32.25" customHeight="1">
      <c r="K945" s="438"/>
      <c r="L945" s="245"/>
    </row>
    <row r="946" spans="11:12" ht="32.25" customHeight="1">
      <c r="K946" s="438"/>
      <c r="L946" s="245"/>
    </row>
    <row r="947" spans="11:12" ht="32.25" customHeight="1">
      <c r="K947" s="438"/>
      <c r="L947" s="245"/>
    </row>
    <row r="948" spans="11:12" ht="32.25" customHeight="1">
      <c r="K948" s="438"/>
      <c r="L948" s="245"/>
    </row>
    <row r="949" spans="11:12" ht="32.25" customHeight="1">
      <c r="K949" s="438"/>
      <c r="L949" s="245"/>
    </row>
    <row r="950" spans="11:12" ht="32.25" customHeight="1">
      <c r="K950" s="438"/>
      <c r="L950" s="245"/>
    </row>
    <row r="951" spans="11:12" ht="32.25" customHeight="1">
      <c r="K951" s="438"/>
      <c r="L951" s="245"/>
    </row>
    <row r="952" spans="11:12" ht="32.25" customHeight="1">
      <c r="K952" s="438"/>
      <c r="L952" s="245"/>
    </row>
    <row r="953" spans="11:12" ht="32.25" customHeight="1">
      <c r="K953" s="438"/>
      <c r="L953" s="245"/>
    </row>
    <row r="954" spans="11:12" ht="32.25" customHeight="1">
      <c r="K954" s="438"/>
      <c r="L954" s="245"/>
    </row>
    <row r="955" spans="11:12" ht="32.25" customHeight="1">
      <c r="K955" s="438"/>
      <c r="L955" s="245"/>
    </row>
    <row r="956" spans="11:12" ht="32.25" customHeight="1">
      <c r="K956" s="438"/>
      <c r="L956" s="245"/>
    </row>
    <row r="957" spans="11:12" ht="32.25" customHeight="1">
      <c r="K957" s="438"/>
      <c r="L957" s="245"/>
    </row>
    <row r="958" spans="11:12" ht="32.25" customHeight="1">
      <c r="K958" s="438"/>
      <c r="L958" s="245"/>
    </row>
    <row r="959" spans="11:12" ht="32.25" customHeight="1">
      <c r="K959" s="438"/>
      <c r="L959" s="245"/>
    </row>
    <row r="960" spans="11:12" ht="32.25" customHeight="1">
      <c r="K960" s="438"/>
      <c r="L960" s="245"/>
    </row>
    <row r="961" spans="11:12" ht="32.25" customHeight="1">
      <c r="K961" s="438"/>
      <c r="L961" s="245"/>
    </row>
    <row r="962" spans="11:12" ht="32.25" customHeight="1">
      <c r="K962" s="438"/>
      <c r="L962" s="245"/>
    </row>
    <row r="963" spans="11:12" ht="32.25" customHeight="1">
      <c r="K963" s="438"/>
      <c r="L963" s="245"/>
    </row>
    <row r="964" spans="11:12" ht="32.25" customHeight="1">
      <c r="K964" s="438"/>
      <c r="L964" s="245"/>
    </row>
    <row r="965" spans="11:12" ht="32.25" customHeight="1">
      <c r="K965" s="438"/>
      <c r="L965" s="245"/>
    </row>
    <row r="966" spans="11:12" ht="32.25" customHeight="1">
      <c r="K966" s="438"/>
      <c r="L966" s="245"/>
    </row>
    <row r="967" spans="11:12" ht="32.25" customHeight="1">
      <c r="K967" s="438"/>
      <c r="L967" s="245"/>
    </row>
    <row r="968" spans="11:12" ht="32.25" customHeight="1">
      <c r="K968" s="438"/>
      <c r="L968" s="245"/>
    </row>
    <row r="969" spans="11:12" ht="32.25" customHeight="1">
      <c r="K969" s="438"/>
      <c r="L969" s="245"/>
    </row>
    <row r="970" spans="11:12" ht="32.25" customHeight="1">
      <c r="K970" s="438"/>
      <c r="L970" s="245"/>
    </row>
    <row r="971" spans="11:12" ht="32.25" customHeight="1">
      <c r="K971" s="438"/>
      <c r="L971" s="245"/>
    </row>
    <row r="972" spans="11:12" ht="32.25" customHeight="1">
      <c r="K972" s="438"/>
      <c r="L972" s="245"/>
    </row>
    <row r="973" spans="11:12" ht="32.25" customHeight="1">
      <c r="K973" s="438"/>
      <c r="L973" s="245"/>
    </row>
    <row r="974" spans="11:12" ht="32.25" customHeight="1">
      <c r="K974" s="438"/>
      <c r="L974" s="245"/>
    </row>
    <row r="975" spans="11:12" ht="32.25" customHeight="1">
      <c r="K975" s="438"/>
      <c r="L975" s="245"/>
    </row>
    <row r="976" spans="11:12" ht="32.25" customHeight="1">
      <c r="K976" s="438"/>
      <c r="L976" s="245"/>
    </row>
    <row r="977" spans="11:12" ht="32.25" customHeight="1">
      <c r="K977" s="438"/>
      <c r="L977" s="245"/>
    </row>
    <row r="978" spans="11:12" ht="32.25" customHeight="1">
      <c r="K978" s="438"/>
      <c r="L978" s="245"/>
    </row>
    <row r="979" spans="11:12" ht="32.25" customHeight="1">
      <c r="K979" s="438"/>
      <c r="L979" s="245"/>
    </row>
    <row r="980" spans="11:12" ht="32.25" customHeight="1">
      <c r="K980" s="438"/>
      <c r="L980" s="245"/>
    </row>
    <row r="981" spans="11:12" ht="32.25" customHeight="1">
      <c r="K981" s="438"/>
      <c r="L981" s="245"/>
    </row>
    <row r="982" spans="11:12" ht="32.25" customHeight="1">
      <c r="K982" s="438"/>
      <c r="L982" s="245"/>
    </row>
    <row r="983" spans="11:12" ht="32.25" customHeight="1">
      <c r="K983" s="438"/>
      <c r="L983" s="245"/>
    </row>
    <row r="984" spans="11:12" ht="32.25" customHeight="1">
      <c r="K984" s="438"/>
      <c r="L984" s="245"/>
    </row>
    <row r="985" spans="11:12" ht="32.25" customHeight="1">
      <c r="K985" s="438"/>
      <c r="L985" s="245"/>
    </row>
    <row r="986" spans="11:12" ht="32.25" customHeight="1">
      <c r="K986" s="438"/>
      <c r="L986" s="245"/>
    </row>
    <row r="987" spans="11:12" ht="32.25" customHeight="1">
      <c r="K987" s="438"/>
      <c r="L987" s="245"/>
    </row>
    <row r="988" spans="11:12" ht="32.25" customHeight="1">
      <c r="K988" s="438"/>
      <c r="L988" s="245"/>
    </row>
    <row r="989" spans="11:12" ht="32.25" customHeight="1">
      <c r="K989" s="438"/>
      <c r="L989" s="245"/>
    </row>
    <row r="990" spans="11:12" ht="32.25" customHeight="1">
      <c r="K990" s="438"/>
      <c r="L990" s="245"/>
    </row>
    <row r="991" spans="11:12" ht="32.25" customHeight="1">
      <c r="K991" s="438"/>
      <c r="L991" s="245"/>
    </row>
    <row r="992" spans="11:12" ht="32.25" customHeight="1">
      <c r="K992" s="438"/>
      <c r="L992" s="245"/>
    </row>
    <row r="993" spans="11:12" ht="32.25" customHeight="1">
      <c r="K993" s="438"/>
      <c r="L993" s="245"/>
    </row>
    <row r="994" spans="11:12" ht="32.25" customHeight="1">
      <c r="K994" s="438"/>
      <c r="L994" s="245"/>
    </row>
    <row r="995" spans="11:12" ht="32.25" customHeight="1">
      <c r="K995" s="438"/>
      <c r="L995" s="245"/>
    </row>
    <row r="996" spans="11:12" ht="32.25" customHeight="1">
      <c r="K996" s="438"/>
      <c r="L996" s="245"/>
    </row>
    <row r="997" spans="11:12" ht="32.25" customHeight="1">
      <c r="K997" s="438"/>
      <c r="L997" s="245"/>
    </row>
    <row r="998" spans="11:12" ht="32.25" customHeight="1">
      <c r="K998" s="438"/>
      <c r="L998" s="245"/>
    </row>
    <row r="999" spans="11:12" ht="32.25" customHeight="1">
      <c r="K999" s="438"/>
      <c r="L999" s="245"/>
    </row>
    <row r="1000" spans="11:12" ht="32.25" customHeight="1">
      <c r="K1000" s="438"/>
      <c r="L1000" s="245"/>
    </row>
    <row r="1001" spans="11:12" ht="32.25" customHeight="1">
      <c r="K1001" s="438"/>
      <c r="L1001" s="245"/>
    </row>
    <row r="1002" spans="11:12" ht="32.25" customHeight="1">
      <c r="K1002" s="438"/>
      <c r="L1002" s="245"/>
    </row>
    <row r="1003" spans="11:12" ht="32.25" customHeight="1">
      <c r="K1003" s="438"/>
      <c r="L1003" s="245"/>
    </row>
    <row r="1004" spans="11:12" ht="32.25" customHeight="1">
      <c r="K1004" s="438"/>
      <c r="L1004" s="245"/>
    </row>
    <row r="1005" spans="11:12" ht="32.25" customHeight="1">
      <c r="K1005" s="438"/>
      <c r="L1005" s="245"/>
    </row>
    <row r="1006" spans="11:12" ht="32.25" customHeight="1">
      <c r="K1006" s="438"/>
      <c r="L1006" s="245"/>
    </row>
    <row r="1007" spans="11:12" ht="32.25" customHeight="1">
      <c r="K1007" s="438"/>
      <c r="L1007" s="245"/>
    </row>
    <row r="1008" spans="11:12" ht="32.25" customHeight="1">
      <c r="K1008" s="438"/>
      <c r="L1008" s="245"/>
    </row>
    <row r="1009" spans="4:33" ht="32.25" customHeight="1">
      <c r="K1009" s="438"/>
      <c r="L1009" s="245"/>
    </row>
    <row r="1010" spans="4:33" ht="32.25" customHeight="1">
      <c r="K1010" s="438"/>
      <c r="L1010" s="245"/>
    </row>
    <row r="1011" spans="4:33" ht="32.25" customHeight="1">
      <c r="K1011" s="438"/>
      <c r="L1011" s="245"/>
    </row>
    <row r="1012" spans="4:33">
      <c r="K1012" s="438"/>
      <c r="L1012" s="245"/>
    </row>
    <row r="1013" spans="4:33">
      <c r="K1013" s="438"/>
      <c r="L1013" s="245"/>
    </row>
    <row r="1014" spans="4:33">
      <c r="K1014" s="438"/>
      <c r="L1014" s="245"/>
    </row>
    <row r="1023" spans="4:33" s="344" customFormat="1">
      <c r="D1023" s="399"/>
      <c r="E1023" s="399"/>
      <c r="F1023" s="235"/>
      <c r="G1023" s="235"/>
      <c r="H1023" s="235"/>
      <c r="I1023" s="235"/>
      <c r="J1023" s="340"/>
      <c r="K1023" s="340"/>
      <c r="L1023" s="235"/>
      <c r="M1023" s="235"/>
      <c r="N1023" s="235"/>
      <c r="O1023" s="235"/>
      <c r="P1023" s="235"/>
      <c r="Q1023" s="235"/>
      <c r="R1023" s="235"/>
      <c r="S1023" s="235"/>
      <c r="T1023" s="235"/>
      <c r="U1023" s="235"/>
      <c r="V1023" s="235"/>
      <c r="W1023" s="235"/>
      <c r="X1023" s="235"/>
      <c r="Y1023" s="235"/>
      <c r="Z1023" s="235"/>
      <c r="AA1023" s="235"/>
      <c r="AB1023" s="235"/>
      <c r="AC1023" s="235"/>
      <c r="AD1023" s="235"/>
      <c r="AE1023" s="235"/>
      <c r="AF1023" s="235"/>
      <c r="AG1023" s="235"/>
    </row>
  </sheetData>
  <mergeCells count="7">
    <mergeCell ref="A1:L1"/>
    <mergeCell ref="A2:A3"/>
    <mergeCell ref="B2:B3"/>
    <mergeCell ref="C2:C3"/>
    <mergeCell ref="D2:D3"/>
    <mergeCell ref="E2:E3"/>
    <mergeCell ref="F2:F3"/>
  </mergeCells>
  <phoneticPr fontId="19" type="noConversion"/>
  <conditionalFormatting sqref="B88">
    <cfRule type="expression" dxfId="297" priority="12">
      <formula>ISNUMBER(SEARCH("Low",#REF!))</formula>
    </cfRule>
    <cfRule type="expression" dxfId="296" priority="11">
      <formula>#REF!="Yes"</formula>
    </cfRule>
  </conditionalFormatting>
  <conditionalFormatting sqref="B107">
    <cfRule type="expression" dxfId="295" priority="8">
      <formula>ISNUMBER(SEARCH("Low",#REF!))</formula>
    </cfRule>
    <cfRule type="expression" dxfId="294" priority="7">
      <formula>#REF!="Yes"</formula>
    </cfRule>
  </conditionalFormatting>
  <conditionalFormatting sqref="B110">
    <cfRule type="expression" dxfId="293" priority="5">
      <formula>#REF!="Yes"</formula>
    </cfRule>
    <cfRule type="expression" dxfId="292" priority="6">
      <formula>ISNUMBER(SEARCH("Low",#REF!))</formula>
    </cfRule>
  </conditionalFormatting>
  <conditionalFormatting sqref="B115:B117">
    <cfRule type="expression" dxfId="291" priority="1">
      <formula>#REF!="Yes"</formula>
    </cfRule>
    <cfRule type="expression" dxfId="290" priority="2">
      <formula>ISNUMBER(SEARCH("Low",#REF!))</formula>
    </cfRule>
  </conditionalFormatting>
  <conditionalFormatting sqref="B577">
    <cfRule type="expression" dxfId="289" priority="19" stopIfTrue="1">
      <formula>$D577="Confidential"</formula>
    </cfRule>
  </conditionalFormatting>
  <conditionalFormatting sqref="B1013:C1014">
    <cfRule type="expression" dxfId="288" priority="16" stopIfTrue="1">
      <formula>$D1013="Confidential"</formula>
    </cfRule>
  </conditionalFormatting>
  <conditionalFormatting sqref="B1012:D1012">
    <cfRule type="expression" dxfId="287" priority="17" stopIfTrue="1">
      <formula>$D1012="Confidential"</formula>
    </cfRule>
  </conditionalFormatting>
  <conditionalFormatting sqref="D596">
    <cfRule type="expression" dxfId="286" priority="200" stopIfTrue="1">
      <formula>#REF!="Confidential"</formula>
    </cfRule>
  </conditionalFormatting>
  <conditionalFormatting sqref="D613:D623">
    <cfRule type="expression" dxfId="285" priority="154" stopIfTrue="1">
      <formula>#REF!="Confidential"</formula>
    </cfRule>
  </conditionalFormatting>
  <conditionalFormatting sqref="D640:D644">
    <cfRule type="expression" dxfId="284" priority="197" stopIfTrue="1">
      <formula>#REF!="Confidential"</formula>
    </cfRule>
  </conditionalFormatting>
  <conditionalFormatting sqref="D779">
    <cfRule type="expression" dxfId="283" priority="172" stopIfTrue="1">
      <formula>#REF!="Confidential"</formula>
    </cfRule>
  </conditionalFormatting>
  <conditionalFormatting sqref="D783:D784">
    <cfRule type="expression" dxfId="282" priority="171" stopIfTrue="1">
      <formula>#REF!="Confidential"</formula>
    </cfRule>
  </conditionalFormatting>
  <conditionalFormatting sqref="D790:D792">
    <cfRule type="expression" dxfId="281" priority="169" stopIfTrue="1">
      <formula>#REF!="Confidential"</formula>
    </cfRule>
  </conditionalFormatting>
  <conditionalFormatting sqref="D797:D810">
    <cfRule type="expression" dxfId="280" priority="14" stopIfTrue="1">
      <formula>#REF!="Confidential"</formula>
    </cfRule>
  </conditionalFormatting>
  <conditionalFormatting sqref="D830">
    <cfRule type="expression" dxfId="279" priority="148" stopIfTrue="1">
      <formula>#REF!="Confidential"</formula>
    </cfRule>
  </conditionalFormatting>
  <conditionalFormatting sqref="D854">
    <cfRule type="expression" dxfId="278" priority="110" stopIfTrue="1">
      <formula>#REF!="Confidential"</formula>
    </cfRule>
  </conditionalFormatting>
  <conditionalFormatting sqref="D912">
    <cfRule type="expression" dxfId="277" priority="88" stopIfTrue="1">
      <formula>#REF!="Confidential"</formula>
    </cfRule>
  </conditionalFormatting>
  <conditionalFormatting sqref="D916:D917">
    <cfRule type="expression" dxfId="276" priority="86" stopIfTrue="1">
      <formula>#REF!="Confidential"</formula>
    </cfRule>
  </conditionalFormatting>
  <conditionalFormatting sqref="D954:D956">
    <cfRule type="expression" dxfId="275" priority="75" stopIfTrue="1">
      <formula>#REF!="Confidential"</formula>
    </cfRule>
  </conditionalFormatting>
  <conditionalFormatting sqref="D959:D962">
    <cfRule type="expression" dxfId="274" priority="63" stopIfTrue="1">
      <formula>#REF!="Confidential"</formula>
    </cfRule>
  </conditionalFormatting>
  <conditionalFormatting sqref="D964">
    <cfRule type="expression" dxfId="273" priority="62" stopIfTrue="1">
      <formula>#REF!="Confidential"</formula>
    </cfRule>
  </conditionalFormatting>
  <conditionalFormatting sqref="D971:D973">
    <cfRule type="expression" dxfId="272" priority="61" stopIfTrue="1">
      <formula>#REF!="Confidential"</formula>
    </cfRule>
  </conditionalFormatting>
  <conditionalFormatting sqref="D975:D977">
    <cfRule type="expression" dxfId="271" priority="56" stopIfTrue="1">
      <formula>#REF!="Confidential"</formula>
    </cfRule>
  </conditionalFormatting>
  <conditionalFormatting sqref="D979:D988">
    <cfRule type="expression" dxfId="270" priority="45" stopIfTrue="1">
      <formula>#REF!="Confidential"</formula>
    </cfRule>
  </conditionalFormatting>
  <conditionalFormatting sqref="D991:D992">
    <cfRule type="expression" dxfId="269" priority="40" stopIfTrue="1">
      <formula>#REF!="Confidential"</formula>
    </cfRule>
  </conditionalFormatting>
  <conditionalFormatting sqref="D996">
    <cfRule type="expression" dxfId="268" priority="34" stopIfTrue="1">
      <formula>#REF!="Confidential"</formula>
    </cfRule>
  </conditionalFormatting>
  <conditionalFormatting sqref="D999">
    <cfRule type="expression" dxfId="267" priority="31" stopIfTrue="1">
      <formula>#REF!="Confidential"</formula>
    </cfRule>
  </conditionalFormatting>
  <conditionalFormatting sqref="D1001:D1002">
    <cfRule type="expression" dxfId="266" priority="26" stopIfTrue="1">
      <formula>#REF!="Confidential"</formula>
    </cfRule>
  </conditionalFormatting>
  <conditionalFormatting sqref="D1004:D1011">
    <cfRule type="expression" dxfId="265" priority="21" stopIfTrue="1">
      <formula>#REF!="Confidential"</formula>
    </cfRule>
  </conditionalFormatting>
  <conditionalFormatting sqref="D597:E613 B254:C254 C468 B482:C482 L546 B569:B570 D569:E570 D573:E573 B573:B574 B575:C575 C577 E577 B579:C581 B583:C587 D586:E587 B588:E589 C590:E590 L593 B594:E594 C595 B596:C597 L596:L622 C598:C601 B600 B602:C606 C607 B608:C609 C610 B611:C622 E614:E622 B628:C628 D628:E629 B629 B630:E639 B641:C662 D645:E662 E664 B664:C671 D665:E671 B672:E689 E692:E693 B692:C699 D694:E695 E696:E697 D698:E698 B700:E700 B701:C705 B706:E706 B707:C715 B716 K716 B717:C743 B744:E744 B745:C755 B756:E757 K756:K757 B758:C777 D769:E769 D777:E777 B779:C787 B788:E788 B789:C810 B811:E829 B831:C831 E831 D833:E834 B833:C885 E835:E836 D837:E837 E838 D839:E843 E844:E847 D848:E850 E851:E854 D855:E855 D865:E867 E868 D869:E873 E874 D875:E884 E885 B886:E886 C887:E887 B888:E889 B890:C890 E890 B891:E901 D902:D903 E902:E904 B902:C906 D905:E906 B907:E911 B912:C912 E912 B913:E915 B916:C917 E916:E919 B918:D919 B920:E922 B923:C927 E923:E927 D924 D926:D927 B928:E928 B929:C929 E929 B930:E930 B931:C931 E931 B932:E932 B933:C933 E933 D935:E953 B935:C982 E954:E956 D963:E963 E964 D965:E970 L968:L988 E971:E973 D974:E974 E975:E977 D978:E978 B984:C988 B989:E990 B991:C992 E991:E992 B993:E995 B996:C996 E996 B997:E997 D998:E998 B998:C1009 E999 D1000:E1000 E1001:E1002 D1003:E1003 E1004:E1009 B1011:C1011 E1011">
    <cfRule type="expression" dxfId="264" priority="204" stopIfTrue="1">
      <formula>#REF!="Confidential"</formula>
    </cfRule>
  </conditionalFormatting>
  <conditionalFormatting sqref="E254">
    <cfRule type="expression" dxfId="263" priority="203" stopIfTrue="1">
      <formula>#REF!="Confidential"</formula>
    </cfRule>
  </conditionalFormatting>
  <conditionalFormatting sqref="E468">
    <cfRule type="expression" dxfId="262" priority="133" stopIfTrue="1">
      <formula>#REF!="Confidential"</formula>
    </cfRule>
  </conditionalFormatting>
  <conditionalFormatting sqref="E482">
    <cfRule type="expression" dxfId="261" priority="129" stopIfTrue="1">
      <formula>#REF!="Confidential"</formula>
    </cfRule>
  </conditionalFormatting>
  <conditionalFormatting sqref="E574:E575">
    <cfRule type="expression" dxfId="260" priority="130" stopIfTrue="1">
      <formula>#REF!="Confidential"</formula>
    </cfRule>
  </conditionalFormatting>
  <conditionalFormatting sqref="E579:E581">
    <cfRule type="expression" dxfId="259" priority="191" stopIfTrue="1">
      <formula>#REF!="Confidential"</formula>
    </cfRule>
  </conditionalFormatting>
  <conditionalFormatting sqref="E583:E585">
    <cfRule type="expression" dxfId="258" priority="190" stopIfTrue="1">
      <formula>#REF!="Confidential"</formula>
    </cfRule>
  </conditionalFormatting>
  <conditionalFormatting sqref="E595:E596">
    <cfRule type="expression" dxfId="257" priority="132" stopIfTrue="1">
      <formula>#REF!="Confidential"</formula>
    </cfRule>
  </conditionalFormatting>
  <conditionalFormatting sqref="E641:E644">
    <cfRule type="expression" dxfId="256" priority="198" stopIfTrue="1">
      <formula>#REF!="Confidential"</formula>
    </cfRule>
  </conditionalFormatting>
  <conditionalFormatting sqref="E699">
    <cfRule type="expression" dxfId="255" priority="183" stopIfTrue="1">
      <formula>#REF!="Confidential"</formula>
    </cfRule>
  </conditionalFormatting>
  <conditionalFormatting sqref="E701:E705">
    <cfRule type="expression" dxfId="254" priority="181" stopIfTrue="1">
      <formula>#REF!="Confidential"</formula>
    </cfRule>
  </conditionalFormatting>
  <conditionalFormatting sqref="E707:E743">
    <cfRule type="expression" dxfId="253" priority="180" stopIfTrue="1">
      <formula>#REF!="Confidential"</formula>
    </cfRule>
  </conditionalFormatting>
  <conditionalFormatting sqref="E745:E755">
    <cfRule type="expression" dxfId="252" priority="179" stopIfTrue="1">
      <formula>#REF!="Confidential"</formula>
    </cfRule>
  </conditionalFormatting>
  <conditionalFormatting sqref="E758:E768">
    <cfRule type="expression" dxfId="251" priority="178" stopIfTrue="1">
      <formula>#REF!="Confidential"</formula>
    </cfRule>
  </conditionalFormatting>
  <conditionalFormatting sqref="E770:E776">
    <cfRule type="expression" dxfId="250" priority="177" stopIfTrue="1">
      <formula>#REF!="Confidential"</formula>
    </cfRule>
  </conditionalFormatting>
  <conditionalFormatting sqref="E790:E792">
    <cfRule type="expression" dxfId="249" priority="170" stopIfTrue="1">
      <formula>#REF!="Confidential"</formula>
    </cfRule>
  </conditionalFormatting>
  <conditionalFormatting sqref="E797">
    <cfRule type="expression" dxfId="248" priority="160" stopIfTrue="1">
      <formula>#REF!="Confidential"</formula>
    </cfRule>
  </conditionalFormatting>
  <conditionalFormatting sqref="E856:E864">
    <cfRule type="expression" dxfId="247" priority="102" stopIfTrue="1">
      <formula>#REF!="Confidential"</formula>
    </cfRule>
  </conditionalFormatting>
  <conditionalFormatting sqref="E959:E962">
    <cfRule type="expression" dxfId="246" priority="71" stopIfTrue="1">
      <formula>#REF!="Confidential"</formula>
    </cfRule>
  </conditionalFormatting>
  <conditionalFormatting sqref="E979:E982">
    <cfRule type="expression" dxfId="245" priority="52" stopIfTrue="1">
      <formula>#REF!="Confidential"</formula>
    </cfRule>
  </conditionalFormatting>
  <conditionalFormatting sqref="E984:E988">
    <cfRule type="expression" dxfId="244" priority="46" stopIfTrue="1">
      <formula>#REF!="Confidential"</formula>
    </cfRule>
  </conditionalFormatting>
  <conditionalFormatting sqref="J546">
    <cfRule type="expression" dxfId="243" priority="137" stopIfTrue="1">
      <formula>#REF!="Confidential"</formula>
    </cfRule>
  </conditionalFormatting>
  <conditionalFormatting sqref="J591">
    <cfRule type="expression" dxfId="242" priority="13" stopIfTrue="1">
      <formula>#REF!="Confidential"</formula>
    </cfRule>
  </conditionalFormatting>
  <conditionalFormatting sqref="J629:J639">
    <cfRule type="expression" dxfId="241" priority="158" stopIfTrue="1">
      <formula>#REF!="Confidential"</formula>
    </cfRule>
  </conditionalFormatting>
  <conditionalFormatting sqref="J689">
    <cfRule type="expression" dxfId="240" priority="124" stopIfTrue="1">
      <formula>#REF!="Confidential"</formula>
    </cfRule>
  </conditionalFormatting>
  <conditionalFormatting sqref="J731">
    <cfRule type="expression" dxfId="239" priority="123" stopIfTrue="1">
      <formula>#REF!="Confidential"</formula>
    </cfRule>
  </conditionalFormatting>
  <conditionalFormatting sqref="J756:J777">
    <cfRule type="expression" dxfId="238" priority="116" stopIfTrue="1">
      <formula>#REF!="Confidential"</formula>
    </cfRule>
  </conditionalFormatting>
  <conditionalFormatting sqref="J927:J933">
    <cfRule type="expression" dxfId="237" priority="83" stopIfTrue="1">
      <formula>#REF!="Confidential"</formula>
    </cfRule>
  </conditionalFormatting>
  <conditionalFormatting sqref="J951:J956">
    <cfRule type="expression" dxfId="236" priority="74" stopIfTrue="1">
      <formula>#REF!="Confidential"</formula>
    </cfRule>
  </conditionalFormatting>
  <conditionalFormatting sqref="J959:J992">
    <cfRule type="expression" dxfId="235" priority="42" stopIfTrue="1">
      <formula>#REF!="Confidential"</formula>
    </cfRule>
  </conditionalFormatting>
  <conditionalFormatting sqref="J998:J999">
    <cfRule type="expression" dxfId="234" priority="33" stopIfTrue="1">
      <formula>#REF!="Confidential"</formula>
    </cfRule>
  </conditionalFormatting>
  <conditionalFormatting sqref="J468:L468 J482:K482 K503 J569:L570 J573:L575 J577 J579:L581 K583:L583 K584:K585 J586:L590 K593 J594:L594 J595:K622 D626 J626:K626 J628:K628 K629:L640 J641:L649 K650:K654 J650:J657 K655:L657 J658:K658 J659:L659 J660:K660 J661:L662 J664:K672 J673:L688 K689:L689 J692:K692 J693:L699 J700:K700 J701:L715 J717:L730 K731 J732:L755 K758:L777 J782:L782 J788:L788 J790:K791 J792:L792 J793 K795 J795:J803 K798:L803 J804:K810 J811:J827 K812:K827 J828:K828 J829:L829 J831:L831 J833:L841 J842:K842 K843:L844 J843:J855 K851:L853 J856:K856 J857:J874 K866:L874 J875:L879 J880:K880 J881:L884 J885:K885 J886 J887:K887 J888:L907 J908:K908 J909:L926 K927:L933 J935:J940 J941:K950 K951:K956 K959:K982 K984:K988 K989:L990 J993:L997 K998:L999 J1000:L1000 J1001:K1002 J1003:L1003 J1004:K1004 J1005:L1009 J1011:L1011">
    <cfRule type="expression" dxfId="233" priority="199" stopIfTrue="1">
      <formula>#REF!="Confidential"</formula>
    </cfRule>
  </conditionalFormatting>
  <conditionalFormatting sqref="K845">
    <cfRule type="expression" dxfId="232" priority="115" stopIfTrue="1">
      <formula>#REF!="Confidential"</formula>
    </cfRule>
  </conditionalFormatting>
  <conditionalFormatting sqref="K847:K850">
    <cfRule type="expression" dxfId="231" priority="111" stopIfTrue="1">
      <formula>#REF!="Confidential"</formula>
    </cfRule>
  </conditionalFormatting>
  <conditionalFormatting sqref="K854:K855">
    <cfRule type="expression" dxfId="230" priority="109" stopIfTrue="1">
      <formula>#REF!="Confidential"</formula>
    </cfRule>
  </conditionalFormatting>
  <conditionalFormatting sqref="K857:K865">
    <cfRule type="expression" dxfId="229" priority="100" stopIfTrue="1">
      <formula>#REF!="Confidential"</formula>
    </cfRule>
  </conditionalFormatting>
  <conditionalFormatting sqref="K935:K940">
    <cfRule type="expression" dxfId="228" priority="81" stopIfTrue="1">
      <formula>#REF!="Confidential"</formula>
    </cfRule>
  </conditionalFormatting>
  <conditionalFormatting sqref="K991:K992">
    <cfRule type="expression" dxfId="227" priority="39" stopIfTrue="1">
      <formula>#REF!="Confidential"</formula>
    </cfRule>
  </conditionalFormatting>
  <conditionalFormatting sqref="L482">
    <cfRule type="expression" dxfId="226" priority="128" stopIfTrue="1">
      <formula>#REF!="Confidential"</formula>
    </cfRule>
  </conditionalFormatting>
  <conditionalFormatting sqref="L577">
    <cfRule type="expression" dxfId="225" priority="18" stopIfTrue="1">
      <formula>$D577="Confidential"</formula>
    </cfRule>
  </conditionalFormatting>
  <conditionalFormatting sqref="L584:L585">
    <cfRule type="expression" dxfId="224" priority="189" stopIfTrue="1">
      <formula>#REF!="Confidential"</formula>
    </cfRule>
  </conditionalFormatting>
  <conditionalFormatting sqref="L595">
    <cfRule type="expression" dxfId="223" priority="131" stopIfTrue="1">
      <formula>#REF!="Confidential"</formula>
    </cfRule>
  </conditionalFormatting>
  <conditionalFormatting sqref="L627:L628">
    <cfRule type="expression" dxfId="222" priority="156" stopIfTrue="1">
      <formula>#REF!="Confidential"</formula>
    </cfRule>
  </conditionalFormatting>
  <conditionalFormatting sqref="L650:L654">
    <cfRule type="expression" dxfId="221" priority="125" stopIfTrue="1">
      <formula>#REF!="Confidential"</formula>
    </cfRule>
  </conditionalFormatting>
  <conditionalFormatting sqref="L658">
    <cfRule type="expression" dxfId="220" priority="188" stopIfTrue="1">
      <formula>#REF!="Confidential"</formula>
    </cfRule>
  </conditionalFormatting>
  <conditionalFormatting sqref="L660">
    <cfRule type="expression" dxfId="219" priority="143" stopIfTrue="1">
      <formula>#REF!="Confidential"</formula>
    </cfRule>
  </conditionalFormatting>
  <conditionalFormatting sqref="L664:L672">
    <cfRule type="expression" dxfId="218" priority="195" stopIfTrue="1">
      <formula>#REF!="Confidential"</formula>
    </cfRule>
  </conditionalFormatting>
  <conditionalFormatting sqref="L700">
    <cfRule type="expression" dxfId="217" priority="121" stopIfTrue="1">
      <formula>#REF!="Confidential"</formula>
    </cfRule>
  </conditionalFormatting>
  <conditionalFormatting sqref="L731">
    <cfRule type="expression" dxfId="216" priority="122" stopIfTrue="1">
      <formula>#REF!="Confidential"</formula>
    </cfRule>
  </conditionalFormatting>
  <conditionalFormatting sqref="L756:L757">
    <cfRule type="expression" dxfId="215" priority="184" stopIfTrue="1">
      <formula>#REF!="Confidential"</formula>
    </cfRule>
  </conditionalFormatting>
  <conditionalFormatting sqref="L790:L791">
    <cfRule type="expression" dxfId="214" priority="167" stopIfTrue="1">
      <formula>#REF!="Confidential"</formula>
    </cfRule>
  </conditionalFormatting>
  <conditionalFormatting sqref="L794">
    <cfRule type="expression" dxfId="213" priority="159" stopIfTrue="1">
      <formula>#REF!="Confidential"</formula>
    </cfRule>
  </conditionalFormatting>
  <conditionalFormatting sqref="L804:L828">
    <cfRule type="expression" dxfId="212" priority="152" stopIfTrue="1">
      <formula>#REF!="Confidential"</formula>
    </cfRule>
  </conditionalFormatting>
  <conditionalFormatting sqref="L842">
    <cfRule type="expression" dxfId="211" priority="144" stopIfTrue="1">
      <formula>#REF!="Confidential"</formula>
    </cfRule>
  </conditionalFormatting>
  <conditionalFormatting sqref="L845:L850">
    <cfRule type="expression" dxfId="210" priority="112" stopIfTrue="1">
      <formula>#REF!="Confidential"</formula>
    </cfRule>
  </conditionalFormatting>
  <conditionalFormatting sqref="L854:L865">
    <cfRule type="expression" dxfId="209" priority="101" stopIfTrue="1">
      <formula>#REF!="Confidential"</formula>
    </cfRule>
  </conditionalFormatting>
  <conditionalFormatting sqref="L880">
    <cfRule type="expression" dxfId="208" priority="72" stopIfTrue="1">
      <formula>#REF!="Confidential"</formula>
    </cfRule>
  </conditionalFormatting>
  <conditionalFormatting sqref="L885:L887">
    <cfRule type="expression" dxfId="207" priority="93" stopIfTrue="1">
      <formula>#REF!="Confidential"</formula>
    </cfRule>
  </conditionalFormatting>
  <conditionalFormatting sqref="L908">
    <cfRule type="expression" dxfId="206" priority="89" stopIfTrue="1">
      <formula>#REF!="Confidential"</formula>
    </cfRule>
  </conditionalFormatting>
  <conditionalFormatting sqref="L935:L956">
    <cfRule type="expression" dxfId="205" priority="49" stopIfTrue="1">
      <formula>#REF!="Confidential"</formula>
    </cfRule>
  </conditionalFormatting>
  <conditionalFormatting sqref="L991:L992">
    <cfRule type="expression" dxfId="204" priority="35" stopIfTrue="1">
      <formula>#REF!="Confidential"</formula>
    </cfRule>
  </conditionalFormatting>
  <pageMargins left="0.7" right="0.7" top="0.78740157499999996" bottom="0.78740157499999996" header="0.3" footer="0.3"/>
  <pageSetup paperSize="9" orientation="portrait" horizontalDpi="0" verticalDpi="0"/>
  <legacy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DB3658-4B3E-3E45-99B9-6AD4E858D068}">
  <sheetPr>
    <tabColor theme="9" tint="0.79998168889431442"/>
  </sheetPr>
  <dimension ref="A1:AK962"/>
  <sheetViews>
    <sheetView topLeftCell="A3" zoomScale="41" zoomScaleNormal="140" workbookViewId="0">
      <selection activeCell="B159" sqref="B159"/>
    </sheetView>
  </sheetViews>
  <sheetFormatPr baseColWidth="10" defaultColWidth="0" defaultRowHeight="16"/>
  <cols>
    <col min="1" max="1" width="5.33203125" style="235" customWidth="1"/>
    <col min="2" max="2" width="152.5" style="235" customWidth="1"/>
    <col min="3" max="3" width="37" style="235" customWidth="1"/>
    <col min="4" max="4" width="11.33203125" style="397" customWidth="1"/>
    <col min="5" max="5" width="10.5" style="397" customWidth="1"/>
    <col min="6" max="6" width="44.33203125" style="235" customWidth="1"/>
    <col min="7" max="7" width="25.33203125" style="235" customWidth="1"/>
    <col min="8" max="8" width="39.1640625" style="235" customWidth="1"/>
    <col min="9" max="9" width="15" style="235" customWidth="1"/>
    <col min="10" max="10" width="20.83203125" style="340" customWidth="1"/>
    <col min="11" max="12" width="25.5" style="340" customWidth="1"/>
    <col min="13" max="13" width="25.5" style="553" customWidth="1"/>
    <col min="14" max="14" width="9.5" style="235" customWidth="1"/>
    <col min="15" max="37" width="0" style="235" hidden="1" customWidth="1"/>
    <col min="38" max="16384" width="9.1640625" style="235" hidden="1"/>
  </cols>
  <sheetData>
    <row r="1" spans="1:14" s="323" customFormat="1">
      <c r="A1" s="577" t="s">
        <v>275</v>
      </c>
      <c r="B1" s="577"/>
      <c r="C1" s="577"/>
      <c r="D1" s="577"/>
      <c r="E1" s="577"/>
      <c r="F1" s="577"/>
      <c r="G1" s="577"/>
      <c r="H1" s="577"/>
      <c r="I1" s="577"/>
      <c r="J1" s="577"/>
      <c r="K1" s="577"/>
      <c r="L1" s="577"/>
      <c r="M1" s="577"/>
      <c r="N1" s="577"/>
    </row>
    <row r="2" spans="1:14" s="323" customFormat="1" ht="17">
      <c r="A2" s="579" t="s">
        <v>276</v>
      </c>
      <c r="B2" s="579" t="s">
        <v>277</v>
      </c>
      <c r="C2" s="579" t="s">
        <v>92</v>
      </c>
      <c r="D2" s="581" t="s">
        <v>278</v>
      </c>
      <c r="E2" s="581" t="s">
        <v>279</v>
      </c>
      <c r="F2" s="579" t="s">
        <v>280</v>
      </c>
      <c r="G2" s="324" t="s">
        <v>281</v>
      </c>
      <c r="H2" s="325"/>
      <c r="I2" s="326" t="s">
        <v>282</v>
      </c>
      <c r="J2" s="327" t="s">
        <v>283</v>
      </c>
      <c r="K2" s="328" t="s">
        <v>666</v>
      </c>
      <c r="L2" s="534" t="s">
        <v>2794</v>
      </c>
      <c r="M2" s="546" t="s">
        <v>2794</v>
      </c>
      <c r="N2" s="329" t="s">
        <v>284</v>
      </c>
    </row>
    <row r="3" spans="1:14" s="323" customFormat="1" ht="72.75" customHeight="1">
      <c r="A3" s="580"/>
      <c r="B3" s="580"/>
      <c r="C3" s="580"/>
      <c r="D3" s="582"/>
      <c r="E3" s="582"/>
      <c r="F3" s="580"/>
      <c r="G3" s="326"/>
      <c r="H3" s="329" t="s">
        <v>285</v>
      </c>
      <c r="I3" s="330" t="s">
        <v>560</v>
      </c>
      <c r="J3" s="331"/>
      <c r="K3" s="327" t="s">
        <v>286</v>
      </c>
      <c r="L3" s="536" t="s">
        <v>2802</v>
      </c>
      <c r="M3" s="547" t="s">
        <v>2803</v>
      </c>
      <c r="N3" s="332"/>
    </row>
    <row r="4" spans="1:14" s="323" customFormat="1" ht="52">
      <c r="A4" s="333" t="s">
        <v>287</v>
      </c>
      <c r="B4" s="333" t="s">
        <v>288</v>
      </c>
      <c r="C4" s="333" t="s">
        <v>289</v>
      </c>
      <c r="D4" s="387" t="s">
        <v>290</v>
      </c>
      <c r="E4" s="387" t="s">
        <v>291</v>
      </c>
      <c r="F4" s="334" t="s">
        <v>292</v>
      </c>
      <c r="G4" s="334" t="s">
        <v>293</v>
      </c>
      <c r="H4" s="334" t="s">
        <v>294</v>
      </c>
      <c r="I4" s="334" t="s">
        <v>295</v>
      </c>
      <c r="J4" s="335" t="s">
        <v>296</v>
      </c>
      <c r="K4" s="335" t="s">
        <v>297</v>
      </c>
      <c r="L4" s="335" t="s">
        <v>298</v>
      </c>
      <c r="M4" s="548" t="s">
        <v>800</v>
      </c>
      <c r="N4" s="335" t="s">
        <v>2804</v>
      </c>
    </row>
    <row r="5" spans="1:14" ht="32.25" customHeight="1">
      <c r="A5" s="235">
        <v>1</v>
      </c>
      <c r="B5" s="233" t="s">
        <v>598</v>
      </c>
      <c r="C5" s="233" t="s">
        <v>242</v>
      </c>
      <c r="D5" s="388">
        <v>2010</v>
      </c>
      <c r="E5" s="388">
        <v>2013</v>
      </c>
      <c r="F5" s="238" t="s">
        <v>638</v>
      </c>
      <c r="G5" s="347"/>
      <c r="H5" s="233"/>
      <c r="I5" s="233"/>
      <c r="J5" s="337" t="s">
        <v>570</v>
      </c>
      <c r="K5" s="377">
        <f>10*10^3</f>
        <v>10000</v>
      </c>
      <c r="L5" s="537">
        <f>H2ProjectDB434[[#This Row],[Column11]]</f>
        <v>10000</v>
      </c>
      <c r="M5" s="539">
        <f>H2ProjectDB434[[#This Row],[Column12]]/10^6</f>
        <v>0.01</v>
      </c>
      <c r="N5" s="233" t="s">
        <v>541</v>
      </c>
    </row>
    <row r="6" spans="1:14" ht="32.25" customHeight="1">
      <c r="A6" s="235">
        <v>2</v>
      </c>
      <c r="B6" s="233" t="s">
        <v>2798</v>
      </c>
      <c r="C6" s="233" t="s">
        <v>242</v>
      </c>
      <c r="D6" s="388">
        <v>2013</v>
      </c>
      <c r="F6" s="233" t="s">
        <v>302</v>
      </c>
      <c r="G6" s="233" t="s">
        <v>97</v>
      </c>
      <c r="I6" s="233" t="s">
        <v>303</v>
      </c>
      <c r="J6" s="337" t="s">
        <v>570</v>
      </c>
      <c r="K6" s="377">
        <v>10000</v>
      </c>
      <c r="L6" s="537">
        <f>H2ProjectDB434[[#This Row],[Column11]]</f>
        <v>10000</v>
      </c>
      <c r="M6" s="539">
        <f>H2ProjectDB434[[#This Row],[Column12]]/10^6</f>
        <v>0.01</v>
      </c>
      <c r="N6" s="233" t="s">
        <v>646</v>
      </c>
    </row>
    <row r="7" spans="1:14" ht="32.25" customHeight="1">
      <c r="A7" s="235">
        <v>3</v>
      </c>
      <c r="B7" s="233" t="s">
        <v>11</v>
      </c>
      <c r="C7" s="233" t="s">
        <v>671</v>
      </c>
      <c r="D7" s="388">
        <v>2015</v>
      </c>
      <c r="F7" s="233" t="s">
        <v>302</v>
      </c>
      <c r="G7" s="233" t="s">
        <v>100</v>
      </c>
      <c r="I7" s="233" t="s">
        <v>101</v>
      </c>
      <c r="J7" s="337" t="s">
        <v>571</v>
      </c>
      <c r="K7" s="377">
        <v>1</v>
      </c>
      <c r="L7" s="537">
        <v>1</v>
      </c>
      <c r="M7" s="539">
        <f>H2ProjectDB434[[#This Row],[Column12]]/10^6</f>
        <v>9.9999999999999995E-7</v>
      </c>
      <c r="N7" s="233" t="s">
        <v>646</v>
      </c>
    </row>
    <row r="8" spans="1:14" ht="32.25" customHeight="1">
      <c r="A8" s="235">
        <v>4</v>
      </c>
      <c r="B8" s="233" t="s">
        <v>536</v>
      </c>
      <c r="C8" s="233" t="s">
        <v>672</v>
      </c>
      <c r="D8" s="388">
        <v>2015</v>
      </c>
      <c r="F8" s="233" t="s">
        <v>302</v>
      </c>
      <c r="G8" s="347"/>
      <c r="H8" s="236"/>
      <c r="I8" s="236"/>
      <c r="J8" s="337" t="s">
        <v>580</v>
      </c>
      <c r="K8" s="377">
        <f xml:space="preserve"> ((8.5+9)/2)*1000</f>
        <v>8750</v>
      </c>
      <c r="L8" s="537">
        <f xml:space="preserve"> ((8.5+9)/2)*1000</f>
        <v>8750</v>
      </c>
      <c r="M8" s="539">
        <f>H2ProjectDB434[[#This Row],[Column12]]/10^6</f>
        <v>8.7500000000000008E-3</v>
      </c>
      <c r="N8" s="233" t="s">
        <v>541</v>
      </c>
    </row>
    <row r="9" spans="1:14" ht="32.25" customHeight="1">
      <c r="A9" s="235">
        <v>5</v>
      </c>
      <c r="B9" s="233" t="s">
        <v>11</v>
      </c>
      <c r="C9" s="233" t="s">
        <v>673</v>
      </c>
      <c r="D9" s="388">
        <v>2016</v>
      </c>
      <c r="F9" s="233" t="s">
        <v>302</v>
      </c>
      <c r="G9" s="233" t="s">
        <v>103</v>
      </c>
      <c r="I9" s="233" t="s">
        <v>101</v>
      </c>
      <c r="J9" s="337" t="s">
        <v>572</v>
      </c>
      <c r="K9" s="377">
        <v>50</v>
      </c>
      <c r="L9" s="537">
        <v>50</v>
      </c>
      <c r="M9" s="539">
        <f>H2ProjectDB434[[#This Row],[Column12]]/10^6</f>
        <v>5.0000000000000002E-5</v>
      </c>
      <c r="N9" s="233" t="s">
        <v>646</v>
      </c>
    </row>
    <row r="10" spans="1:14" ht="32.25" customHeight="1">
      <c r="A10" s="235">
        <v>6</v>
      </c>
      <c r="B10" s="233" t="s">
        <v>564</v>
      </c>
      <c r="C10" s="233" t="s">
        <v>673</v>
      </c>
      <c r="D10" s="388">
        <v>2017</v>
      </c>
      <c r="F10" s="233" t="s">
        <v>302</v>
      </c>
      <c r="G10" s="347"/>
      <c r="H10" s="233"/>
      <c r="I10" s="233"/>
      <c r="J10" s="337" t="s">
        <v>592</v>
      </c>
      <c r="K10" s="377">
        <v>900</v>
      </c>
      <c r="L10" s="539">
        <f>H2ProjectDB434[[#This Row],[Column11]]/10^6</f>
        <v>8.9999999999999998E-4</v>
      </c>
      <c r="M10" s="539">
        <f>H2ProjectDB434[[#This Row],[Column12]]/10^6</f>
        <v>8.9999999999999999E-10</v>
      </c>
      <c r="N10" s="233" t="s">
        <v>541</v>
      </c>
    </row>
    <row r="11" spans="1:14" ht="32.25" customHeight="1">
      <c r="A11" s="235">
        <v>7</v>
      </c>
      <c r="B11" s="233" t="s">
        <v>584</v>
      </c>
      <c r="C11" s="233" t="s">
        <v>674</v>
      </c>
      <c r="D11" s="388">
        <v>2017</v>
      </c>
      <c r="F11" s="233" t="s">
        <v>591</v>
      </c>
      <c r="G11" s="347"/>
      <c r="H11" s="233"/>
      <c r="I11" s="233"/>
      <c r="J11" s="337" t="s">
        <v>593</v>
      </c>
      <c r="K11" s="377">
        <f>4*10^3</f>
        <v>4000</v>
      </c>
      <c r="L11" s="537">
        <f>4*10^3</f>
        <v>4000</v>
      </c>
      <c r="M11" s="539">
        <f>H2ProjectDB434[[#This Row],[Column12]]/10^6</f>
        <v>4.0000000000000001E-3</v>
      </c>
      <c r="N11" s="233" t="s">
        <v>541</v>
      </c>
    </row>
    <row r="12" spans="1:14" ht="32.25" customHeight="1">
      <c r="A12" s="235">
        <v>8</v>
      </c>
      <c r="B12" s="233" t="s">
        <v>11</v>
      </c>
      <c r="C12" s="233" t="s">
        <v>673</v>
      </c>
      <c r="D12" s="388">
        <v>2018</v>
      </c>
      <c r="F12" s="233" t="s">
        <v>302</v>
      </c>
      <c r="G12" s="233" t="s">
        <v>108</v>
      </c>
      <c r="I12" s="233" t="s">
        <v>101</v>
      </c>
      <c r="J12" s="337" t="s">
        <v>574</v>
      </c>
      <c r="K12" s="377">
        <v>600</v>
      </c>
      <c r="L12" s="537">
        <v>600</v>
      </c>
      <c r="M12" s="539">
        <f>H2ProjectDB434[[#This Row],[Column12]]/10^6</f>
        <v>5.9999999999999995E-4</v>
      </c>
      <c r="N12" s="233" t="s">
        <v>646</v>
      </c>
    </row>
    <row r="13" spans="1:14" ht="32.25" customHeight="1">
      <c r="A13" s="235">
        <v>9</v>
      </c>
      <c r="B13" s="233" t="s">
        <v>11</v>
      </c>
      <c r="C13" s="233" t="s">
        <v>673</v>
      </c>
      <c r="D13" s="388">
        <v>2018</v>
      </c>
      <c r="F13" s="233" t="s">
        <v>302</v>
      </c>
      <c r="G13" s="233" t="s">
        <v>103</v>
      </c>
      <c r="I13" s="233" t="s">
        <v>101</v>
      </c>
      <c r="J13" s="337" t="s">
        <v>575</v>
      </c>
      <c r="K13" s="377">
        <v>3</v>
      </c>
      <c r="L13" s="537">
        <v>3</v>
      </c>
      <c r="M13" s="539">
        <f>H2ProjectDB434[[#This Row],[Column12]]/10^6</f>
        <v>3.0000000000000001E-6</v>
      </c>
      <c r="N13" s="233" t="s">
        <v>646</v>
      </c>
    </row>
    <row r="14" spans="1:14" ht="32.25" customHeight="1">
      <c r="A14" s="235">
        <v>10</v>
      </c>
      <c r="B14" s="233" t="s">
        <v>585</v>
      </c>
      <c r="C14" s="233" t="s">
        <v>675</v>
      </c>
      <c r="D14" s="388">
        <v>2018</v>
      </c>
      <c r="E14" s="388">
        <v>2018</v>
      </c>
      <c r="F14" s="238" t="s">
        <v>638</v>
      </c>
      <c r="G14" s="233" t="s">
        <v>103</v>
      </c>
      <c r="H14" s="233" t="s">
        <v>2797</v>
      </c>
      <c r="I14" s="233" t="s">
        <v>101</v>
      </c>
      <c r="J14" s="337" t="s">
        <v>594</v>
      </c>
      <c r="K14" s="377">
        <v>150</v>
      </c>
      <c r="L14" s="537">
        <v>150</v>
      </c>
      <c r="M14" s="539">
        <f>H2ProjectDB434[[#This Row],[Column12]]/10^6</f>
        <v>1.4999999999999999E-4</v>
      </c>
      <c r="N14" s="233" t="s">
        <v>646</v>
      </c>
    </row>
    <row r="15" spans="1:14" ht="32.25" customHeight="1">
      <c r="A15" s="235">
        <v>11</v>
      </c>
      <c r="B15" s="233" t="s">
        <v>2799</v>
      </c>
      <c r="C15" s="233" t="s">
        <v>242</v>
      </c>
      <c r="D15" s="388">
        <v>2019</v>
      </c>
      <c r="F15" s="233" t="s">
        <v>302</v>
      </c>
      <c r="G15" s="347"/>
      <c r="I15" s="233"/>
      <c r="J15" s="337" t="s">
        <v>577</v>
      </c>
      <c r="K15" s="377">
        <v>4000</v>
      </c>
      <c r="L15" s="537">
        <f>H2ProjectDB434[[#This Row],[Column11]]</f>
        <v>4000</v>
      </c>
      <c r="M15" s="539">
        <f>H2ProjectDB434[[#This Row],[Column12]]/10^6</f>
        <v>4.0000000000000001E-3</v>
      </c>
      <c r="N15" s="233" t="s">
        <v>646</v>
      </c>
    </row>
    <row r="16" spans="1:14" ht="32.25" customHeight="1">
      <c r="A16" s="235">
        <v>12</v>
      </c>
      <c r="B16" s="233" t="s">
        <v>11</v>
      </c>
      <c r="C16" s="233" t="s">
        <v>671</v>
      </c>
      <c r="D16" s="388">
        <v>2019</v>
      </c>
      <c r="F16" s="233" t="s">
        <v>302</v>
      </c>
      <c r="G16" s="233" t="s">
        <v>103</v>
      </c>
      <c r="I16" s="233" t="s">
        <v>101</v>
      </c>
      <c r="J16" s="337" t="s">
        <v>575</v>
      </c>
      <c r="K16" s="377">
        <v>3</v>
      </c>
      <c r="L16" s="537">
        <v>3</v>
      </c>
      <c r="M16" s="539">
        <f>H2ProjectDB434[[#This Row],[Column12]]/10^6</f>
        <v>3.0000000000000001E-6</v>
      </c>
      <c r="N16" s="233" t="s">
        <v>646</v>
      </c>
    </row>
    <row r="17" spans="1:14" ht="32.25" customHeight="1">
      <c r="A17" s="235">
        <v>13</v>
      </c>
      <c r="B17" s="233" t="s">
        <v>11</v>
      </c>
      <c r="C17" s="233" t="s">
        <v>671</v>
      </c>
      <c r="D17" s="388">
        <v>2019</v>
      </c>
      <c r="F17" s="233" t="s">
        <v>302</v>
      </c>
      <c r="G17" s="233" t="s">
        <v>103</v>
      </c>
      <c r="I17" s="233" t="s">
        <v>101</v>
      </c>
      <c r="J17" s="337" t="s">
        <v>572</v>
      </c>
      <c r="K17" s="377">
        <v>50</v>
      </c>
      <c r="L17" s="537">
        <v>50</v>
      </c>
      <c r="M17" s="539">
        <f>H2ProjectDB434[[#This Row],[Column12]]/10^6</f>
        <v>5.0000000000000002E-5</v>
      </c>
      <c r="N17" s="233" t="s">
        <v>646</v>
      </c>
    </row>
    <row r="18" spans="1:14" ht="41" customHeight="1">
      <c r="A18" s="235">
        <v>14</v>
      </c>
      <c r="B18" s="233" t="s">
        <v>586</v>
      </c>
      <c r="C18" s="233" t="s">
        <v>671</v>
      </c>
      <c r="D18" s="388">
        <v>2019</v>
      </c>
      <c r="F18" s="233" t="s">
        <v>591</v>
      </c>
      <c r="G18" s="347"/>
      <c r="H18" s="233"/>
      <c r="I18" s="233"/>
      <c r="J18" s="338" t="s">
        <v>642</v>
      </c>
      <c r="K18" s="378">
        <f>(3650*((2.9+3.6)/2))/1000</f>
        <v>11.862500000000001</v>
      </c>
      <c r="L18" s="538">
        <f>(3650*((2.9+3.6)/2))/1000</f>
        <v>11.862500000000001</v>
      </c>
      <c r="M18" s="549">
        <f>H2ProjectDB434[[#This Row],[Column12]]/10^6</f>
        <v>1.18625E-5</v>
      </c>
      <c r="N18" s="233" t="s">
        <v>647</v>
      </c>
    </row>
    <row r="19" spans="1:14" ht="32.25" customHeight="1">
      <c r="A19" s="235">
        <v>15</v>
      </c>
      <c r="B19" s="233" t="s">
        <v>587</v>
      </c>
      <c r="C19" s="233" t="s">
        <v>671</v>
      </c>
      <c r="D19" s="388">
        <v>2020</v>
      </c>
      <c r="F19" s="233" t="s">
        <v>591</v>
      </c>
      <c r="G19" s="347"/>
      <c r="H19" s="233"/>
      <c r="I19" s="233"/>
      <c r="J19" s="337"/>
      <c r="K19" s="377">
        <v>0</v>
      </c>
      <c r="L19" s="537">
        <v>0</v>
      </c>
      <c r="M19" s="539">
        <f>H2ProjectDB434[[#This Row],[Column12]]/10^6</f>
        <v>0</v>
      </c>
      <c r="N19" s="233" t="s">
        <v>541</v>
      </c>
    </row>
    <row r="20" spans="1:14" ht="32.25" customHeight="1">
      <c r="A20" s="235">
        <v>16</v>
      </c>
      <c r="B20" s="233" t="s">
        <v>536</v>
      </c>
      <c r="C20" s="233" t="s">
        <v>677</v>
      </c>
      <c r="D20" s="388">
        <v>2021</v>
      </c>
      <c r="F20" s="233" t="s">
        <v>566</v>
      </c>
      <c r="G20" s="347"/>
      <c r="J20" s="339" t="s">
        <v>582</v>
      </c>
      <c r="K20" s="377">
        <f>((0.5+1)/2)*10^6</f>
        <v>750000</v>
      </c>
      <c r="L20" s="537">
        <f>((0.5+1)/2)*10^6</f>
        <v>750000</v>
      </c>
      <c r="M20" s="539">
        <f>H2ProjectDB434[[#This Row],[Column12]]/10^6</f>
        <v>0.75</v>
      </c>
      <c r="N20" s="233" t="s">
        <v>541</v>
      </c>
    </row>
    <row r="21" spans="1:14" ht="32.25" customHeight="1">
      <c r="A21" s="235">
        <v>17</v>
      </c>
      <c r="B21" s="233" t="s">
        <v>86</v>
      </c>
      <c r="C21" s="233" t="s">
        <v>242</v>
      </c>
      <c r="D21" s="388">
        <v>2021</v>
      </c>
      <c r="F21" s="233" t="s">
        <v>302</v>
      </c>
      <c r="G21" s="233" t="s">
        <v>103</v>
      </c>
      <c r="I21" s="233" t="s">
        <v>405</v>
      </c>
      <c r="J21" s="337" t="s">
        <v>578</v>
      </c>
      <c r="K21" s="377">
        <v>4000</v>
      </c>
      <c r="L21" s="537">
        <f>H2ProjectDB434[[#This Row],[Column11]]</f>
        <v>4000</v>
      </c>
      <c r="M21" s="539">
        <f>H2ProjectDB434[[#This Row],[Column12]]/10^6</f>
        <v>4.0000000000000001E-3</v>
      </c>
      <c r="N21" s="233" t="s">
        <v>646</v>
      </c>
    </row>
    <row r="22" spans="1:14" ht="47" customHeight="1">
      <c r="A22" s="235">
        <v>18</v>
      </c>
      <c r="B22" s="233" t="s">
        <v>589</v>
      </c>
      <c r="C22" s="233" t="s">
        <v>676</v>
      </c>
      <c r="D22" s="388">
        <v>2021</v>
      </c>
      <c r="F22" s="233" t="s">
        <v>566</v>
      </c>
      <c r="G22" s="347"/>
      <c r="H22" s="233"/>
      <c r="I22" s="233"/>
      <c r="J22" s="338" t="s">
        <v>595</v>
      </c>
      <c r="K22" s="378">
        <f>(365000*((2.9+3.6)/2))/1000</f>
        <v>1186.25</v>
      </c>
      <c r="L22" s="538">
        <f>(365000*((2.9+3.6)/2))/1000</f>
        <v>1186.25</v>
      </c>
      <c r="M22" s="549">
        <f>H2ProjectDB434[[#This Row],[Column12]]/10^6</f>
        <v>1.18625E-3</v>
      </c>
      <c r="N22" s="233" t="s">
        <v>647</v>
      </c>
    </row>
    <row r="23" spans="1:14" ht="32.25" customHeight="1">
      <c r="A23" s="235">
        <v>19</v>
      </c>
      <c r="B23" s="233" t="s">
        <v>598</v>
      </c>
      <c r="C23" s="233" t="s">
        <v>242</v>
      </c>
      <c r="D23" s="388">
        <v>2021</v>
      </c>
      <c r="F23" s="233" t="s">
        <v>566</v>
      </c>
      <c r="G23" s="347"/>
      <c r="H23" s="233"/>
      <c r="I23" s="233"/>
      <c r="J23" s="337" t="s">
        <v>599</v>
      </c>
      <c r="K23" s="377">
        <f>100*10^3</f>
        <v>100000</v>
      </c>
      <c r="L23" s="537">
        <f>H2ProjectDB434[[#This Row],[Column11]]</f>
        <v>100000</v>
      </c>
      <c r="M23" s="539">
        <f>H2ProjectDB434[[#This Row],[Column12]]/10^6</f>
        <v>0.1</v>
      </c>
      <c r="N23" s="233" t="s">
        <v>541</v>
      </c>
    </row>
    <row r="24" spans="1:14" ht="32.25" customHeight="1">
      <c r="A24" s="235">
        <v>20</v>
      </c>
      <c r="B24" s="233" t="s">
        <v>2795</v>
      </c>
      <c r="C24" s="233" t="s">
        <v>678</v>
      </c>
      <c r="D24" s="388">
        <v>2022</v>
      </c>
      <c r="F24" s="233" t="s">
        <v>568</v>
      </c>
      <c r="G24" s="233" t="s">
        <v>103</v>
      </c>
      <c r="I24" s="233" t="s">
        <v>405</v>
      </c>
      <c r="J24" s="337" t="s">
        <v>579</v>
      </c>
      <c r="K24" s="377">
        <v>2200</v>
      </c>
      <c r="L24" s="377">
        <v>2200</v>
      </c>
      <c r="M24" s="539">
        <f>H2ProjectDB434[[#This Row],[Column12]]/10^6</f>
        <v>2.2000000000000001E-3</v>
      </c>
      <c r="N24" s="233" t="s">
        <v>646</v>
      </c>
    </row>
    <row r="25" spans="1:14" ht="32.25" customHeight="1">
      <c r="A25" s="235">
        <v>21</v>
      </c>
      <c r="B25" s="233" t="s">
        <v>536</v>
      </c>
      <c r="C25" s="233" t="s">
        <v>242</v>
      </c>
      <c r="D25" s="388">
        <v>2022</v>
      </c>
      <c r="F25" s="233" t="s">
        <v>566</v>
      </c>
      <c r="G25" s="347"/>
      <c r="J25" s="337" t="s">
        <v>581</v>
      </c>
      <c r="K25" s="377">
        <f>1*10^6</f>
        <v>1000000</v>
      </c>
      <c r="L25" s="537">
        <f>H2ProjectDB434[[#This Row],[Column11]]</f>
        <v>1000000</v>
      </c>
      <c r="M25" s="539">
        <f>H2ProjectDB434[[#This Row],[Column12]]/10^6</f>
        <v>1</v>
      </c>
      <c r="N25" s="233" t="s">
        <v>541</v>
      </c>
    </row>
    <row r="26" spans="1:14" ht="32.25" customHeight="1">
      <c r="A26" s="235">
        <v>22</v>
      </c>
      <c r="B26" s="233" t="s">
        <v>588</v>
      </c>
      <c r="C26" s="233" t="s">
        <v>674</v>
      </c>
      <c r="D26" s="388">
        <v>2021</v>
      </c>
      <c r="F26" s="233" t="s">
        <v>302</v>
      </c>
      <c r="G26" s="233" t="s">
        <v>409</v>
      </c>
      <c r="I26" s="233" t="s">
        <v>107</v>
      </c>
      <c r="J26" s="337" t="s">
        <v>577</v>
      </c>
      <c r="K26" s="377">
        <v>4000</v>
      </c>
      <c r="L26" s="537">
        <v>4000</v>
      </c>
      <c r="M26" s="539">
        <f>H2ProjectDB434[[#This Row],[Column12]]/10^6</f>
        <v>4.0000000000000001E-3</v>
      </c>
      <c r="N26" s="233" t="s">
        <v>646</v>
      </c>
    </row>
    <row r="27" spans="1:14" ht="90" customHeight="1">
      <c r="A27" s="235">
        <v>23</v>
      </c>
      <c r="B27" s="239" t="s">
        <v>48</v>
      </c>
      <c r="C27" s="356" t="s">
        <v>680</v>
      </c>
      <c r="D27" s="389">
        <v>2022</v>
      </c>
      <c r="F27" s="401" t="s">
        <v>638</v>
      </c>
      <c r="G27" s="347"/>
      <c r="H27" s="376" t="s">
        <v>771</v>
      </c>
      <c r="K27" s="379">
        <v>100</v>
      </c>
      <c r="L27" s="537">
        <v>100</v>
      </c>
      <c r="M27" s="539">
        <f>H2ProjectDB434[[#This Row],[Column12]]/10^6</f>
        <v>1E-4</v>
      </c>
      <c r="N27" s="239" t="s">
        <v>719</v>
      </c>
    </row>
    <row r="28" spans="1:14" ht="105" customHeight="1">
      <c r="A28" s="235">
        <v>24</v>
      </c>
      <c r="B28" s="239" t="s">
        <v>305</v>
      </c>
      <c r="C28" s="356" t="s">
        <v>242</v>
      </c>
      <c r="D28" s="389">
        <v>2022</v>
      </c>
      <c r="F28" s="356" t="s">
        <v>638</v>
      </c>
      <c r="G28" s="347"/>
      <c r="H28" s="376" t="s">
        <v>773</v>
      </c>
      <c r="K28" s="379">
        <v>1000</v>
      </c>
      <c r="L28" s="537">
        <f>H2ProjectDB434[[#This Row],[Column11]]</f>
        <v>1000</v>
      </c>
      <c r="M28" s="539">
        <f>H2ProjectDB434[[#This Row],[Column12]]/10^6</f>
        <v>1E-3</v>
      </c>
      <c r="N28" s="239" t="s">
        <v>723</v>
      </c>
    </row>
    <row r="29" spans="1:14" s="244" customFormat="1" ht="32.25" customHeight="1">
      <c r="A29" s="235">
        <v>25</v>
      </c>
      <c r="B29" s="416" t="s">
        <v>844</v>
      </c>
      <c r="C29" s="416" t="s">
        <v>242</v>
      </c>
      <c r="D29" s="417">
        <v>2022</v>
      </c>
      <c r="E29" s="397"/>
      <c r="F29" s="416" t="s">
        <v>616</v>
      </c>
      <c r="G29" s="416" t="s">
        <v>789</v>
      </c>
      <c r="H29" s="235"/>
      <c r="I29" s="235"/>
      <c r="J29" s="418"/>
      <c r="K29" s="420">
        <v>0</v>
      </c>
      <c r="L29" s="537">
        <f>H2ProjectDB434[[#This Row],[Column11]]</f>
        <v>0</v>
      </c>
      <c r="M29" s="539">
        <f>H2ProjectDB434[[#This Row],[Column12]]/10^6</f>
        <v>0</v>
      </c>
      <c r="N29" s="575" t="s">
        <v>2805</v>
      </c>
    </row>
    <row r="30" spans="1:14" ht="126" customHeight="1">
      <c r="A30" s="235">
        <v>26</v>
      </c>
      <c r="B30" s="239" t="s">
        <v>129</v>
      </c>
      <c r="C30" s="356" t="s">
        <v>242</v>
      </c>
      <c r="D30" s="389">
        <v>2022</v>
      </c>
      <c r="F30" s="356" t="s">
        <v>638</v>
      </c>
      <c r="G30" s="347"/>
      <c r="H30" s="376" t="s">
        <v>772</v>
      </c>
      <c r="K30" s="379">
        <v>1000</v>
      </c>
      <c r="L30" s="537">
        <f>H2ProjectDB434[[#This Row],[Column11]]</f>
        <v>1000</v>
      </c>
      <c r="M30" s="539">
        <f>H2ProjectDB434[[#This Row],[Column12]]/10^6</f>
        <v>1E-3</v>
      </c>
      <c r="N30" s="239" t="s">
        <v>726</v>
      </c>
    </row>
    <row r="31" spans="1:14" s="244" customFormat="1" ht="32.25" customHeight="1">
      <c r="A31" s="235">
        <v>27</v>
      </c>
      <c r="B31" s="244" t="s">
        <v>86</v>
      </c>
      <c r="C31" s="244" t="s">
        <v>242</v>
      </c>
      <c r="D31" s="390">
        <v>2022</v>
      </c>
      <c r="E31" s="390"/>
      <c r="F31" s="244" t="s">
        <v>302</v>
      </c>
      <c r="H31" s="295" t="s">
        <v>609</v>
      </c>
      <c r="J31" s="342" t="s">
        <v>607</v>
      </c>
      <c r="K31" s="380">
        <v>1500</v>
      </c>
      <c r="L31" s="537">
        <f>H2ProjectDB434[[#This Row],[Column11]]</f>
        <v>1500</v>
      </c>
      <c r="M31" s="539">
        <f>H2ProjectDB434[[#This Row],[Column12]]/10^6</f>
        <v>1.5E-3</v>
      </c>
      <c r="N31" s="244" t="s">
        <v>542</v>
      </c>
    </row>
    <row r="32" spans="1:14" s="244" customFormat="1" ht="32.25" customHeight="1">
      <c r="A32" s="235">
        <v>28</v>
      </c>
      <c r="B32" s="244" t="s">
        <v>88</v>
      </c>
      <c r="C32" s="244" t="s">
        <v>679</v>
      </c>
      <c r="D32" s="390">
        <v>2022</v>
      </c>
      <c r="E32" s="390"/>
      <c r="F32" s="244" t="s">
        <v>302</v>
      </c>
      <c r="H32" s="295" t="s">
        <v>609</v>
      </c>
      <c r="J32" s="342" t="s">
        <v>608</v>
      </c>
      <c r="K32" s="380">
        <v>400</v>
      </c>
      <c r="L32" s="537">
        <f>H2ProjectDB434[[#This Row],[Column11]]</f>
        <v>400</v>
      </c>
      <c r="M32" s="539">
        <f>H2ProjectDB434[[#This Row],[Column12]]/10^6</f>
        <v>4.0000000000000002E-4</v>
      </c>
      <c r="N32" s="244" t="s">
        <v>542</v>
      </c>
    </row>
    <row r="33" spans="1:14" s="244" customFormat="1" ht="32.25" customHeight="1">
      <c r="A33" s="235">
        <v>29</v>
      </c>
      <c r="B33" s="416" t="s">
        <v>841</v>
      </c>
      <c r="C33" s="416" t="s">
        <v>242</v>
      </c>
      <c r="D33" s="417">
        <v>2022</v>
      </c>
      <c r="E33" s="397"/>
      <c r="F33" s="416" t="s">
        <v>616</v>
      </c>
      <c r="G33" s="416" t="s">
        <v>779</v>
      </c>
      <c r="H33" s="416" t="s">
        <v>785</v>
      </c>
      <c r="I33" s="235"/>
      <c r="J33" s="418" t="s">
        <v>781</v>
      </c>
      <c r="K33" s="420">
        <f>0.25*10^6</f>
        <v>250000</v>
      </c>
      <c r="L33" s="537">
        <f>H2ProjectDB434[[#This Row],[Column11]]</f>
        <v>250000</v>
      </c>
      <c r="M33" s="539">
        <f>H2ProjectDB434[[#This Row],[Column12]]/10^6</f>
        <v>0.25</v>
      </c>
      <c r="N33" s="575" t="s">
        <v>2805</v>
      </c>
    </row>
    <row r="34" spans="1:14" s="244" customFormat="1" ht="32.25" customHeight="1">
      <c r="A34" s="235">
        <v>30</v>
      </c>
      <c r="B34" s="244" t="s">
        <v>90</v>
      </c>
      <c r="C34" s="244" t="s">
        <v>242</v>
      </c>
      <c r="D34" s="390">
        <v>2022</v>
      </c>
      <c r="E34" s="390"/>
      <c r="F34" s="244" t="s">
        <v>302</v>
      </c>
      <c r="H34" s="295" t="s">
        <v>609</v>
      </c>
      <c r="J34" s="367"/>
      <c r="K34" s="380">
        <v>0</v>
      </c>
      <c r="L34" s="537">
        <f>H2ProjectDB434[[#This Row],[Column11]]</f>
        <v>0</v>
      </c>
      <c r="M34" s="539">
        <f>H2ProjectDB434[[#This Row],[Column12]]/10^6</f>
        <v>0</v>
      </c>
      <c r="N34" s="244" t="s">
        <v>542</v>
      </c>
    </row>
    <row r="35" spans="1:14" s="416" customFormat="1" ht="32.25" customHeight="1">
      <c r="A35" s="235">
        <v>31</v>
      </c>
      <c r="B35" s="416" t="s">
        <v>839</v>
      </c>
      <c r="C35" s="416" t="s">
        <v>242</v>
      </c>
      <c r="D35" s="417">
        <v>2022</v>
      </c>
      <c r="E35" s="417"/>
      <c r="F35" s="416" t="s">
        <v>616</v>
      </c>
      <c r="G35" s="416" t="s">
        <v>777</v>
      </c>
      <c r="H35" s="416" t="s">
        <v>785</v>
      </c>
      <c r="J35" s="418"/>
      <c r="K35" s="420">
        <v>0</v>
      </c>
      <c r="L35" s="537">
        <f>H2ProjectDB434[[#This Row],[Column11]]</f>
        <v>0</v>
      </c>
      <c r="M35" s="539">
        <f>H2ProjectDB434[[#This Row],[Column12]]/10^6</f>
        <v>0</v>
      </c>
      <c r="N35" s="575" t="s">
        <v>2805</v>
      </c>
    </row>
    <row r="36" spans="1:14" s="416" customFormat="1" ht="32.25" customHeight="1">
      <c r="A36" s="235">
        <v>32</v>
      </c>
      <c r="B36" s="416" t="s">
        <v>840</v>
      </c>
      <c r="C36" s="416" t="s">
        <v>242</v>
      </c>
      <c r="D36" s="417">
        <v>2022</v>
      </c>
      <c r="E36" s="397"/>
      <c r="F36" s="416" t="s">
        <v>616</v>
      </c>
      <c r="G36" s="416" t="s">
        <v>779</v>
      </c>
      <c r="H36" s="416" t="s">
        <v>785</v>
      </c>
      <c r="I36" s="235"/>
      <c r="J36" s="418"/>
      <c r="K36" s="420">
        <v>0</v>
      </c>
      <c r="L36" s="537">
        <f>H2ProjectDB434[[#This Row],[Column11]]</f>
        <v>0</v>
      </c>
      <c r="M36" s="539">
        <f>H2ProjectDB434[[#This Row],[Column12]]/10^6</f>
        <v>0</v>
      </c>
      <c r="N36" s="575" t="s">
        <v>2805</v>
      </c>
    </row>
    <row r="37" spans="1:14" ht="32.25" customHeight="1">
      <c r="A37" s="235">
        <v>33</v>
      </c>
      <c r="B37" s="239" t="s">
        <v>51</v>
      </c>
      <c r="C37" s="356" t="s">
        <v>680</v>
      </c>
      <c r="D37" s="389">
        <v>2023</v>
      </c>
      <c r="F37" s="356" t="s">
        <v>302</v>
      </c>
      <c r="G37" s="347"/>
      <c r="K37" s="379">
        <v>365</v>
      </c>
      <c r="L37" s="537">
        <f>H2ProjectDB434[[#This Row],[Column11]]</f>
        <v>365</v>
      </c>
      <c r="M37" s="539">
        <f>H2ProjectDB434[[#This Row],[Column12]]/10^6</f>
        <v>3.6499999999999998E-4</v>
      </c>
      <c r="N37" s="239" t="s">
        <v>729</v>
      </c>
    </row>
    <row r="38" spans="1:14" ht="32.25" customHeight="1">
      <c r="A38" s="235">
        <v>34</v>
      </c>
      <c r="B38" s="239" t="s">
        <v>8</v>
      </c>
      <c r="C38" s="356" t="s">
        <v>242</v>
      </c>
      <c r="D38" s="389">
        <v>2023</v>
      </c>
      <c r="F38" s="356" t="s">
        <v>302</v>
      </c>
      <c r="G38" s="347"/>
      <c r="K38" s="379">
        <v>100</v>
      </c>
      <c r="L38" s="537">
        <f>H2ProjectDB434[[#This Row],[Column11]]</f>
        <v>100</v>
      </c>
      <c r="M38" s="539">
        <f>H2ProjectDB434[[#This Row],[Column12]]/10^6</f>
        <v>1E-4</v>
      </c>
      <c r="N38" s="239" t="s">
        <v>732</v>
      </c>
    </row>
    <row r="39" spans="1:14" ht="32.25" customHeight="1">
      <c r="A39" s="235">
        <v>35</v>
      </c>
      <c r="B39" s="239" t="s">
        <v>308</v>
      </c>
      <c r="C39" s="356" t="s">
        <v>680</v>
      </c>
      <c r="D39" s="389">
        <v>2023</v>
      </c>
      <c r="F39" s="356" t="s">
        <v>616</v>
      </c>
      <c r="G39" s="347"/>
      <c r="K39" s="379">
        <v>1000</v>
      </c>
      <c r="L39" s="537">
        <f>H2ProjectDB434[[#This Row],[Column11]]</f>
        <v>1000</v>
      </c>
      <c r="M39" s="539">
        <f>H2ProjectDB434[[#This Row],[Column12]]/10^6</f>
        <v>1E-3</v>
      </c>
      <c r="N39" s="239" t="s">
        <v>735</v>
      </c>
    </row>
    <row r="40" spans="1:14" ht="32.25" customHeight="1">
      <c r="A40" s="235">
        <v>36</v>
      </c>
      <c r="B40" s="239" t="s">
        <v>133</v>
      </c>
      <c r="C40" s="356" t="s">
        <v>681</v>
      </c>
      <c r="D40" s="389">
        <v>2023</v>
      </c>
      <c r="F40" s="356" t="s">
        <v>302</v>
      </c>
      <c r="G40" s="347"/>
      <c r="K40" s="379">
        <v>100</v>
      </c>
      <c r="L40" s="537">
        <v>100</v>
      </c>
      <c r="M40" s="539">
        <f>H2ProjectDB434[[#This Row],[Column12]]/10^6</f>
        <v>1E-4</v>
      </c>
      <c r="N40" s="239" t="s">
        <v>739</v>
      </c>
    </row>
    <row r="41" spans="1:14" s="416" customFormat="1" ht="33" customHeight="1">
      <c r="A41" s="235">
        <v>37</v>
      </c>
      <c r="B41" s="416" t="s">
        <v>847</v>
      </c>
      <c r="C41" s="416" t="s">
        <v>677</v>
      </c>
      <c r="D41" s="417">
        <v>2024</v>
      </c>
      <c r="E41" s="417"/>
      <c r="F41" s="416" t="s">
        <v>2787</v>
      </c>
      <c r="G41" s="416" t="s">
        <v>777</v>
      </c>
      <c r="H41" s="416" t="s">
        <v>795</v>
      </c>
      <c r="J41" s="418" t="s">
        <v>787</v>
      </c>
      <c r="K41" s="420">
        <f>0.3*10^6</f>
        <v>300000</v>
      </c>
      <c r="L41" s="537">
        <f>0.3*10^6</f>
        <v>300000</v>
      </c>
      <c r="M41" s="539">
        <f>H2ProjectDB434[[#This Row],[Column12]]/10^6</f>
        <v>0.3</v>
      </c>
      <c r="N41" s="575" t="s">
        <v>2805</v>
      </c>
    </row>
    <row r="42" spans="1:14" ht="32.25" customHeight="1">
      <c r="A42" s="235">
        <v>38</v>
      </c>
      <c r="B42" s="239" t="s">
        <v>56</v>
      </c>
      <c r="C42" s="356" t="s">
        <v>680</v>
      </c>
      <c r="D42" s="389">
        <v>2024</v>
      </c>
      <c r="F42" s="356" t="s">
        <v>566</v>
      </c>
      <c r="G42" s="347"/>
      <c r="K42" s="379">
        <v>1000000</v>
      </c>
      <c r="L42" s="537">
        <v>1000000</v>
      </c>
      <c r="M42" s="539">
        <f>H2ProjectDB434[[#This Row],[Column12]]/10^6</f>
        <v>1</v>
      </c>
      <c r="N42" s="239" t="s">
        <v>743</v>
      </c>
    </row>
    <row r="43" spans="1:14" ht="32.25" customHeight="1">
      <c r="A43" s="235">
        <v>39</v>
      </c>
      <c r="B43" s="239">
        <v>4401</v>
      </c>
      <c r="C43" s="356" t="s">
        <v>682</v>
      </c>
      <c r="D43" s="389">
        <v>2024</v>
      </c>
      <c r="F43" s="356" t="s">
        <v>616</v>
      </c>
      <c r="G43" s="347"/>
      <c r="K43" s="379">
        <v>3000</v>
      </c>
      <c r="L43" s="537">
        <v>3000</v>
      </c>
      <c r="M43" s="539">
        <f>H2ProjectDB434[[#This Row],[Column12]]/10^6</f>
        <v>3.0000000000000001E-3</v>
      </c>
      <c r="N43" s="239" t="s">
        <v>744</v>
      </c>
    </row>
    <row r="44" spans="1:14" ht="32.25" customHeight="1">
      <c r="A44" s="235">
        <v>40</v>
      </c>
      <c r="B44" s="239" t="s">
        <v>313</v>
      </c>
      <c r="C44" s="356" t="s">
        <v>242</v>
      </c>
      <c r="D44" s="389">
        <v>2024</v>
      </c>
      <c r="F44" s="356" t="s">
        <v>616</v>
      </c>
      <c r="G44" s="347"/>
      <c r="J44" s="349"/>
      <c r="K44" s="379">
        <v>2000</v>
      </c>
      <c r="L44" s="537">
        <f>H2ProjectDB434[[#This Row],[Column11]]</f>
        <v>2000</v>
      </c>
      <c r="M44" s="539">
        <f>H2ProjectDB434[[#This Row],[Column12]]/10^6</f>
        <v>2E-3</v>
      </c>
      <c r="N44" s="239" t="s">
        <v>749</v>
      </c>
    </row>
    <row r="45" spans="1:14" s="612" customFormat="1" ht="37" customHeight="1">
      <c r="A45" s="604">
        <v>41</v>
      </c>
      <c r="B45" s="605" t="s">
        <v>864</v>
      </c>
      <c r="C45" s="605" t="s">
        <v>242</v>
      </c>
      <c r="D45" s="606">
        <v>2024</v>
      </c>
      <c r="E45" s="606"/>
      <c r="F45" s="605" t="s">
        <v>616</v>
      </c>
      <c r="G45" s="605" t="s">
        <v>789</v>
      </c>
      <c r="H45" s="605" t="s">
        <v>785</v>
      </c>
      <c r="I45" s="605"/>
      <c r="J45" s="607" t="s">
        <v>826</v>
      </c>
      <c r="K45" s="608">
        <f>0.01*10^6</f>
        <v>10000</v>
      </c>
      <c r="L45" s="609">
        <f>H2ProjectDB434[[#This Row],[Column11]]</f>
        <v>10000</v>
      </c>
      <c r="M45" s="610">
        <f>H2ProjectDB434[[#This Row],[Column12]]/10^6</f>
        <v>0.01</v>
      </c>
      <c r="N45" s="611" t="s">
        <v>2805</v>
      </c>
    </row>
    <row r="46" spans="1:14" s="604" customFormat="1" ht="92" customHeight="1">
      <c r="A46" s="604">
        <v>42</v>
      </c>
      <c r="B46" s="613" t="s">
        <v>2796</v>
      </c>
      <c r="C46" s="613" t="s">
        <v>678</v>
      </c>
      <c r="D46" s="614">
        <v>2025</v>
      </c>
      <c r="E46" s="615"/>
      <c r="F46" s="613" t="s">
        <v>2787</v>
      </c>
      <c r="G46" s="613" t="s">
        <v>669</v>
      </c>
      <c r="H46" s="616" t="s">
        <v>602</v>
      </c>
      <c r="I46" s="613"/>
      <c r="J46" s="617" t="s">
        <v>670</v>
      </c>
      <c r="K46" s="618">
        <f xml:space="preserve"> 230*10^3</f>
        <v>230000</v>
      </c>
      <c r="L46" s="609">
        <f xml:space="preserve"> 230*10^3</f>
        <v>230000</v>
      </c>
      <c r="M46" s="610">
        <f>H2ProjectDB434[[#This Row],[Column12]]/10^6</f>
        <v>0.23</v>
      </c>
      <c r="N46" s="613" t="s">
        <v>541</v>
      </c>
    </row>
    <row r="47" spans="1:14" s="604" customFormat="1" ht="32.25" customHeight="1">
      <c r="A47" s="604">
        <v>43</v>
      </c>
      <c r="B47" s="619" t="s">
        <v>58</v>
      </c>
      <c r="C47" s="620" t="s">
        <v>683</v>
      </c>
      <c r="D47" s="621">
        <v>2025</v>
      </c>
      <c r="E47" s="615"/>
      <c r="F47" s="620" t="s">
        <v>616</v>
      </c>
      <c r="G47" s="622"/>
      <c r="J47" s="623"/>
      <c r="K47" s="624">
        <v>365</v>
      </c>
      <c r="L47" s="609">
        <v>365</v>
      </c>
      <c r="M47" s="610">
        <f>H2ProjectDB434[[#This Row],[Column12]]/10^6</f>
        <v>3.6499999999999998E-4</v>
      </c>
      <c r="N47" s="619" t="s">
        <v>2806</v>
      </c>
    </row>
    <row r="48" spans="1:14" s="604" customFormat="1" ht="32.25" customHeight="1">
      <c r="A48" s="604">
        <v>44</v>
      </c>
      <c r="B48" s="619" t="s">
        <v>60</v>
      </c>
      <c r="C48" s="620" t="s">
        <v>242</v>
      </c>
      <c r="D48" s="621">
        <v>2025</v>
      </c>
      <c r="E48" s="615"/>
      <c r="F48" s="620" t="s">
        <v>568</v>
      </c>
      <c r="G48" s="622"/>
      <c r="J48" s="623"/>
      <c r="K48" s="624">
        <v>1000000</v>
      </c>
      <c r="L48" s="609">
        <f>H2ProjectDB434[[#This Row],[Column11]]</f>
        <v>1000000</v>
      </c>
      <c r="M48" s="610">
        <f>H2ProjectDB434[[#This Row],[Column12]]/10^6</f>
        <v>1</v>
      </c>
      <c r="N48" s="619" t="s">
        <v>2807</v>
      </c>
    </row>
    <row r="49" spans="1:14" s="604" customFormat="1" ht="32.25" customHeight="1">
      <c r="A49" s="604">
        <v>45</v>
      </c>
      <c r="B49" s="625" t="s">
        <v>62</v>
      </c>
      <c r="C49" s="620" t="s">
        <v>680</v>
      </c>
      <c r="D49" s="621">
        <v>2025</v>
      </c>
      <c r="E49" s="615"/>
      <c r="F49" s="620" t="s">
        <v>616</v>
      </c>
      <c r="G49" s="622"/>
      <c r="J49" s="623"/>
      <c r="K49" s="624">
        <v>100</v>
      </c>
      <c r="L49" s="609">
        <v>100</v>
      </c>
      <c r="M49" s="610">
        <f>H2ProjectDB434[[#This Row],[Column12]]/10^6</f>
        <v>1E-4</v>
      </c>
      <c r="N49" s="619" t="s">
        <v>2808</v>
      </c>
    </row>
    <row r="50" spans="1:14" s="604" customFormat="1" ht="32.25" customHeight="1">
      <c r="A50" s="604">
        <v>46</v>
      </c>
      <c r="B50" s="625" t="s">
        <v>65</v>
      </c>
      <c r="C50" s="620" t="s">
        <v>680</v>
      </c>
      <c r="D50" s="621">
        <v>2025</v>
      </c>
      <c r="E50" s="615"/>
      <c r="F50" s="620" t="s">
        <v>616</v>
      </c>
      <c r="G50" s="622"/>
      <c r="J50" s="623"/>
      <c r="K50" s="624">
        <v>100</v>
      </c>
      <c r="L50" s="609">
        <v>100</v>
      </c>
      <c r="M50" s="610">
        <f>H2ProjectDB434[[#This Row],[Column12]]/10^6</f>
        <v>1E-4</v>
      </c>
      <c r="N50" s="619" t="s">
        <v>2809</v>
      </c>
    </row>
    <row r="51" spans="1:14" s="604" customFormat="1" ht="32.25" customHeight="1">
      <c r="A51" s="604">
        <v>47</v>
      </c>
      <c r="B51" s="619" t="s">
        <v>317</v>
      </c>
      <c r="C51" s="620" t="s">
        <v>683</v>
      </c>
      <c r="D51" s="621">
        <v>2025</v>
      </c>
      <c r="E51" s="615"/>
      <c r="F51" s="620" t="s">
        <v>616</v>
      </c>
      <c r="G51" s="622"/>
      <c r="J51" s="623"/>
      <c r="K51" s="624">
        <v>100</v>
      </c>
      <c r="L51" s="609">
        <v>100</v>
      </c>
      <c r="M51" s="610">
        <f>H2ProjectDB434[[#This Row],[Column12]]/10^6</f>
        <v>1E-4</v>
      </c>
      <c r="N51" s="619" t="s">
        <v>2810</v>
      </c>
    </row>
    <row r="52" spans="1:14" s="604" customFormat="1" ht="32.25" customHeight="1">
      <c r="A52" s="604">
        <v>48</v>
      </c>
      <c r="B52" s="619" t="s">
        <v>68</v>
      </c>
      <c r="C52" s="620" t="s">
        <v>674</v>
      </c>
      <c r="D52" s="621">
        <v>2025</v>
      </c>
      <c r="E52" s="615"/>
      <c r="F52" s="620" t="s">
        <v>568</v>
      </c>
      <c r="G52" s="622"/>
      <c r="J52" s="623"/>
      <c r="K52" s="624">
        <v>36000</v>
      </c>
      <c r="L52" s="609">
        <v>36000</v>
      </c>
      <c r="M52" s="610">
        <f>H2ProjectDB434[[#This Row],[Column12]]/10^6</f>
        <v>3.5999999999999997E-2</v>
      </c>
      <c r="N52" s="619" t="s">
        <v>2811</v>
      </c>
    </row>
    <row r="53" spans="1:14" s="604" customFormat="1" ht="32.25" customHeight="1">
      <c r="A53" s="604">
        <v>49</v>
      </c>
      <c r="B53" s="619" t="s">
        <v>86</v>
      </c>
      <c r="C53" s="620" t="s">
        <v>242</v>
      </c>
      <c r="D53" s="621">
        <v>2025</v>
      </c>
      <c r="E53" s="615"/>
      <c r="F53" s="620" t="s">
        <v>566</v>
      </c>
      <c r="G53" s="622"/>
      <c r="J53" s="623"/>
      <c r="K53" s="624">
        <v>100000</v>
      </c>
      <c r="L53" s="609">
        <v>100000</v>
      </c>
      <c r="M53" s="610">
        <f>H2ProjectDB434[[#This Row],[Column12]]/10^6</f>
        <v>0.1</v>
      </c>
      <c r="N53" s="619" t="s">
        <v>2812</v>
      </c>
    </row>
    <row r="54" spans="1:14" s="605" customFormat="1" ht="32.25" customHeight="1">
      <c r="A54" s="604">
        <v>50</v>
      </c>
      <c r="B54" s="605" t="s">
        <v>869</v>
      </c>
      <c r="C54" s="605" t="s">
        <v>703</v>
      </c>
      <c r="D54" s="606">
        <v>2025</v>
      </c>
      <c r="E54" s="606"/>
      <c r="F54" s="605" t="s">
        <v>616</v>
      </c>
      <c r="G54" s="605" t="s">
        <v>779</v>
      </c>
      <c r="H54" s="605" t="s">
        <v>785</v>
      </c>
      <c r="J54" s="607" t="s">
        <v>836</v>
      </c>
      <c r="K54" s="608">
        <f>0.002*10^6</f>
        <v>2000</v>
      </c>
      <c r="L54" s="609">
        <f>0.002*10^6</f>
        <v>2000</v>
      </c>
      <c r="M54" s="610">
        <f>H2ProjectDB434[[#This Row],[Column12]]/10^6</f>
        <v>2E-3</v>
      </c>
      <c r="N54" s="611" t="s">
        <v>2805</v>
      </c>
    </row>
    <row r="55" spans="1:14" s="605" customFormat="1" ht="32.25" customHeight="1">
      <c r="A55" s="604">
        <v>51</v>
      </c>
      <c r="B55" s="605" t="s">
        <v>851</v>
      </c>
      <c r="C55" s="605" t="s">
        <v>242</v>
      </c>
      <c r="D55" s="606">
        <v>2025</v>
      </c>
      <c r="E55" s="606"/>
      <c r="F55" s="605" t="s">
        <v>568</v>
      </c>
      <c r="G55" s="605" t="s">
        <v>789</v>
      </c>
      <c r="H55" s="605" t="s">
        <v>808</v>
      </c>
      <c r="J55" s="607" t="s">
        <v>809</v>
      </c>
      <c r="K55" s="608">
        <f>0.5*10^6</f>
        <v>500000</v>
      </c>
      <c r="L55" s="609">
        <f>0.5*10^6</f>
        <v>500000</v>
      </c>
      <c r="M55" s="610">
        <f>H2ProjectDB434[[#This Row],[Column12]]/10^6</f>
        <v>0.5</v>
      </c>
      <c r="N55" s="611" t="s">
        <v>2805</v>
      </c>
    </row>
    <row r="56" spans="1:14" s="605" customFormat="1" ht="32.25" customHeight="1">
      <c r="A56" s="604">
        <v>52</v>
      </c>
      <c r="B56" s="605" t="s">
        <v>852</v>
      </c>
      <c r="C56" s="605" t="s">
        <v>242</v>
      </c>
      <c r="D56" s="606">
        <v>2026</v>
      </c>
      <c r="E56" s="606"/>
      <c r="F56" s="605" t="s">
        <v>616</v>
      </c>
      <c r="G56" s="605" t="s">
        <v>789</v>
      </c>
      <c r="H56" s="605" t="s">
        <v>810</v>
      </c>
      <c r="J56" s="607" t="s">
        <v>809</v>
      </c>
      <c r="K56" s="608">
        <f>0.5*10^6</f>
        <v>500000</v>
      </c>
      <c r="L56" s="609">
        <f>H2ProjectDB434[[#This Row],[Column11]]</f>
        <v>500000</v>
      </c>
      <c r="M56" s="610">
        <f>H2ProjectDB434[[#This Row],[Column12]]/10^6</f>
        <v>0.5</v>
      </c>
      <c r="N56" s="611" t="s">
        <v>2805</v>
      </c>
    </row>
    <row r="57" spans="1:14" s="605" customFormat="1" ht="32.25" customHeight="1">
      <c r="A57" s="604">
        <v>53</v>
      </c>
      <c r="B57" s="605" t="s">
        <v>855</v>
      </c>
      <c r="C57" s="605" t="s">
        <v>242</v>
      </c>
      <c r="D57" s="606">
        <v>2026</v>
      </c>
      <c r="E57" s="606"/>
      <c r="F57" s="605" t="s">
        <v>2787</v>
      </c>
      <c r="G57" s="605" t="s">
        <v>777</v>
      </c>
      <c r="H57" s="605" t="s">
        <v>813</v>
      </c>
      <c r="J57" s="607" t="s">
        <v>817</v>
      </c>
      <c r="K57" s="608">
        <f>2.2*10^6</f>
        <v>2200000</v>
      </c>
      <c r="L57" s="609">
        <f>H2ProjectDB434[[#This Row],[Column11]]</f>
        <v>2200000</v>
      </c>
      <c r="M57" s="610">
        <f>H2ProjectDB434[[#This Row],[Column12]]/10^6</f>
        <v>2.2000000000000002</v>
      </c>
      <c r="N57" s="611" t="s">
        <v>2805</v>
      </c>
    </row>
    <row r="58" spans="1:14" s="431" customFormat="1" ht="37" customHeight="1">
      <c r="A58" s="235">
        <v>54</v>
      </c>
      <c r="B58" s="416" t="s">
        <v>865</v>
      </c>
      <c r="C58" s="416" t="s">
        <v>242</v>
      </c>
      <c r="D58" s="417">
        <v>2026</v>
      </c>
      <c r="E58" s="417"/>
      <c r="F58" s="416" t="s">
        <v>616</v>
      </c>
      <c r="G58" s="416" t="s">
        <v>789</v>
      </c>
      <c r="H58" s="416" t="s">
        <v>785</v>
      </c>
      <c r="I58" s="416"/>
      <c r="J58" s="418" t="s">
        <v>828</v>
      </c>
      <c r="K58" s="420">
        <f>0.2*10^6</f>
        <v>200000</v>
      </c>
      <c r="L58" s="537">
        <f>H2ProjectDB434[[#This Row],[Column11]]</f>
        <v>200000</v>
      </c>
      <c r="M58" s="539">
        <f>H2ProjectDB434[[#This Row],[Column12]]/10^6</f>
        <v>0.2</v>
      </c>
      <c r="N58" s="575" t="s">
        <v>2805</v>
      </c>
    </row>
    <row r="59" spans="1:14" s="429" customFormat="1" ht="32" customHeight="1">
      <c r="A59" s="235">
        <v>55</v>
      </c>
      <c r="B59" s="416" t="s">
        <v>854</v>
      </c>
      <c r="C59" s="416" t="s">
        <v>678</v>
      </c>
      <c r="D59" s="417">
        <v>2026</v>
      </c>
      <c r="E59" s="417"/>
      <c r="F59" s="416" t="s">
        <v>616</v>
      </c>
      <c r="G59" s="416" t="s">
        <v>777</v>
      </c>
      <c r="H59" s="416" t="s">
        <v>786</v>
      </c>
      <c r="I59" s="416"/>
      <c r="J59" s="418" t="s">
        <v>815</v>
      </c>
      <c r="K59" s="420">
        <f>1.3*10^6</f>
        <v>1300000</v>
      </c>
      <c r="L59" s="537">
        <f>1.3*10^6</f>
        <v>1300000</v>
      </c>
      <c r="M59" s="539">
        <f>H2ProjectDB434[[#This Row],[Column12]]/10^6</f>
        <v>1.3</v>
      </c>
      <c r="N59" s="575" t="s">
        <v>2805</v>
      </c>
    </row>
    <row r="60" spans="1:14" ht="32.25" customHeight="1">
      <c r="A60" s="235">
        <v>56</v>
      </c>
      <c r="B60" s="233" t="s">
        <v>536</v>
      </c>
      <c r="C60" s="233" t="s">
        <v>672</v>
      </c>
      <c r="D60" s="388">
        <v>2026</v>
      </c>
      <c r="F60" s="233" t="s">
        <v>2787</v>
      </c>
      <c r="G60" s="347"/>
      <c r="H60" s="233" t="s">
        <v>663</v>
      </c>
      <c r="J60" s="338" t="s">
        <v>569</v>
      </c>
      <c r="K60" s="378">
        <f>(100000000*((2.9+3.6)/2))/1000</f>
        <v>325000</v>
      </c>
      <c r="L60" s="538">
        <f>(100000000*((2.9+3.6)/2))/1000</f>
        <v>325000</v>
      </c>
      <c r="M60" s="549">
        <f>H2ProjectDB434[[#This Row],[Column12]]/10^6</f>
        <v>0.32500000000000001</v>
      </c>
      <c r="N60" s="233" t="s">
        <v>647</v>
      </c>
    </row>
    <row r="61" spans="1:14" s="429" customFormat="1" ht="28" customHeight="1">
      <c r="A61" s="235">
        <v>57</v>
      </c>
      <c r="B61" s="416" t="s">
        <v>848</v>
      </c>
      <c r="C61" s="416" t="s">
        <v>801</v>
      </c>
      <c r="D61" s="417">
        <v>2026</v>
      </c>
      <c r="E61" s="417"/>
      <c r="F61" s="416" t="s">
        <v>616</v>
      </c>
      <c r="G61" s="416" t="s">
        <v>777</v>
      </c>
      <c r="H61" s="416" t="s">
        <v>802</v>
      </c>
      <c r="I61" s="416"/>
      <c r="J61" s="418" t="s">
        <v>787</v>
      </c>
      <c r="K61" s="420">
        <f>0.3*10^6</f>
        <v>300000</v>
      </c>
      <c r="L61" s="537">
        <f>0.3*10^6</f>
        <v>300000</v>
      </c>
      <c r="M61" s="539">
        <f>H2ProjectDB434[[#This Row],[Column12]]/10^6</f>
        <v>0.3</v>
      </c>
      <c r="N61" s="575" t="s">
        <v>2805</v>
      </c>
    </row>
    <row r="62" spans="1:14" ht="32.25" customHeight="1">
      <c r="A62" s="235">
        <v>58</v>
      </c>
      <c r="B62" s="240" t="s">
        <v>7</v>
      </c>
      <c r="C62" s="240" t="s">
        <v>703</v>
      </c>
      <c r="D62" s="394">
        <v>2026</v>
      </c>
      <c r="F62" s="240" t="s">
        <v>616</v>
      </c>
      <c r="G62" s="347"/>
      <c r="H62" s="241" t="s">
        <v>617</v>
      </c>
      <c r="K62" s="384">
        <v>115000</v>
      </c>
      <c r="L62" s="537">
        <v>115000</v>
      </c>
      <c r="M62" s="539">
        <f>H2ProjectDB434[[#This Row],[Column12]]/10^6</f>
        <v>0.115</v>
      </c>
      <c r="N62" s="240" t="s">
        <v>709</v>
      </c>
    </row>
    <row r="63" spans="1:14" ht="32.25" customHeight="1">
      <c r="A63" s="235">
        <v>59</v>
      </c>
      <c r="B63" s="240" t="s">
        <v>2790</v>
      </c>
      <c r="C63" s="356" t="s">
        <v>242</v>
      </c>
      <c r="D63" s="394">
        <v>2027</v>
      </c>
      <c r="F63" s="240" t="s">
        <v>616</v>
      </c>
      <c r="G63" s="347"/>
      <c r="H63" s="241" t="s">
        <v>617</v>
      </c>
      <c r="K63" s="384">
        <v>907185</v>
      </c>
      <c r="L63" s="537">
        <f>H2ProjectDB434[[#This Row],[Column11]]</f>
        <v>907185</v>
      </c>
      <c r="M63" s="539">
        <f>H2ProjectDB434[[#This Row],[Column12]]/10^6</f>
        <v>0.90718500000000002</v>
      </c>
      <c r="N63" s="240" t="s">
        <v>689</v>
      </c>
    </row>
    <row r="64" spans="1:14" s="431" customFormat="1" ht="37" customHeight="1">
      <c r="A64" s="235">
        <v>60</v>
      </c>
      <c r="B64" s="416" t="s">
        <v>867</v>
      </c>
      <c r="C64" s="416" t="s">
        <v>242</v>
      </c>
      <c r="D64" s="417">
        <v>2028</v>
      </c>
      <c r="E64" s="417"/>
      <c r="F64" s="416" t="s">
        <v>616</v>
      </c>
      <c r="G64" s="416" t="s">
        <v>789</v>
      </c>
      <c r="H64" s="416" t="s">
        <v>785</v>
      </c>
      <c r="I64" s="416"/>
      <c r="J64" s="418" t="s">
        <v>832</v>
      </c>
      <c r="K64" s="420">
        <f>4*10^6</f>
        <v>4000000</v>
      </c>
      <c r="L64" s="537">
        <f>H2ProjectDB434[[#This Row],[Column11]]</f>
        <v>4000000</v>
      </c>
      <c r="M64" s="539">
        <f>H2ProjectDB434[[#This Row],[Column12]]/10^6</f>
        <v>4</v>
      </c>
      <c r="N64" s="575" t="s">
        <v>2805</v>
      </c>
    </row>
    <row r="65" spans="1:14" s="416" customFormat="1" ht="32.25" customHeight="1">
      <c r="A65" s="235">
        <v>61</v>
      </c>
      <c r="B65" s="416" t="s">
        <v>849</v>
      </c>
      <c r="C65" s="416" t="s">
        <v>677</v>
      </c>
      <c r="D65" s="417">
        <v>2029</v>
      </c>
      <c r="E65" s="417"/>
      <c r="F65" s="416" t="s">
        <v>616</v>
      </c>
      <c r="H65" s="416" t="s">
        <v>802</v>
      </c>
      <c r="J65" s="418" t="s">
        <v>804</v>
      </c>
      <c r="K65" s="420">
        <f>0.17*10^6</f>
        <v>170000</v>
      </c>
      <c r="L65" s="537">
        <f>0.17*10^6</f>
        <v>170000</v>
      </c>
      <c r="M65" s="539">
        <f>H2ProjectDB434[[#This Row],[Column12]]/10^6</f>
        <v>0.17</v>
      </c>
      <c r="N65" s="575" t="s">
        <v>2805</v>
      </c>
    </row>
    <row r="66" spans="1:14" ht="32.25" customHeight="1">
      <c r="A66" s="235">
        <v>62</v>
      </c>
      <c r="B66" s="233" t="s">
        <v>562</v>
      </c>
      <c r="C66" s="233" t="s">
        <v>680</v>
      </c>
      <c r="D66" s="388">
        <v>2030</v>
      </c>
      <c r="F66" s="233" t="s">
        <v>567</v>
      </c>
      <c r="G66" s="347"/>
      <c r="H66" s="233" t="s">
        <v>433</v>
      </c>
      <c r="J66" s="338" t="s">
        <v>569</v>
      </c>
      <c r="K66" s="378">
        <f>(100000000*((2.9+3.6)/2))/1000</f>
        <v>325000</v>
      </c>
      <c r="L66" s="538">
        <f>(100000000*((2.9+3.6)/2))/1000</f>
        <v>325000</v>
      </c>
      <c r="M66" s="549">
        <f>H2ProjectDB434[[#This Row],[Column12]]/10^6</f>
        <v>0.32500000000000001</v>
      </c>
      <c r="N66" s="233" t="s">
        <v>647</v>
      </c>
    </row>
    <row r="67" spans="1:14" ht="32.25" customHeight="1">
      <c r="A67" s="235">
        <v>63</v>
      </c>
      <c r="B67" s="233" t="s">
        <v>603</v>
      </c>
      <c r="C67" s="233" t="s">
        <v>677</v>
      </c>
      <c r="D67" s="388">
        <v>2030</v>
      </c>
      <c r="F67" s="233" t="s">
        <v>566</v>
      </c>
      <c r="G67" s="347"/>
      <c r="H67" s="233" t="s">
        <v>664</v>
      </c>
      <c r="I67" s="233"/>
      <c r="J67" s="337"/>
      <c r="K67" s="377">
        <v>0</v>
      </c>
      <c r="L67" s="539">
        <v>0</v>
      </c>
      <c r="M67" s="539">
        <f>H2ProjectDB434[[#This Row],[Column12]]/10^6</f>
        <v>0</v>
      </c>
      <c r="N67" s="233" t="s">
        <v>541</v>
      </c>
    </row>
    <row r="68" spans="1:14" s="244" customFormat="1" ht="32.25" customHeight="1">
      <c r="A68" s="235">
        <v>64</v>
      </c>
      <c r="B68" s="416" t="s">
        <v>845</v>
      </c>
      <c r="C68" s="416" t="s">
        <v>242</v>
      </c>
      <c r="D68" s="417">
        <v>2030</v>
      </c>
      <c r="E68" s="397"/>
      <c r="F68" s="416" t="s">
        <v>616</v>
      </c>
      <c r="G68" s="416" t="s">
        <v>779</v>
      </c>
      <c r="H68" s="416" t="s">
        <v>785</v>
      </c>
      <c r="I68" s="235"/>
      <c r="J68" s="418" t="s">
        <v>581</v>
      </c>
      <c r="K68" s="420">
        <f>1*10^6</f>
        <v>1000000</v>
      </c>
      <c r="L68" s="537">
        <f>H2ProjectDB434[[#This Row],[Column11]]</f>
        <v>1000000</v>
      </c>
      <c r="M68" s="539">
        <f>H2ProjectDB434[[#This Row],[Column12]]/10^6</f>
        <v>1</v>
      </c>
      <c r="N68" s="575" t="s">
        <v>2805</v>
      </c>
    </row>
    <row r="69" spans="1:14" s="627" customFormat="1" ht="32.25" customHeight="1">
      <c r="A69" s="626">
        <v>65</v>
      </c>
      <c r="B69" s="627" t="s">
        <v>86</v>
      </c>
      <c r="C69" s="627" t="s">
        <v>242</v>
      </c>
      <c r="D69" s="628">
        <v>2030</v>
      </c>
      <c r="E69" s="628"/>
      <c r="F69" s="627" t="s">
        <v>616</v>
      </c>
      <c r="H69" s="629" t="s">
        <v>609</v>
      </c>
      <c r="J69" s="630" t="s">
        <v>611</v>
      </c>
      <c r="K69" s="631">
        <v>1500000</v>
      </c>
      <c r="L69" s="632">
        <f>H2ProjectDB434[[#This Row],[Column11]]-L53-L31-L23-L21-L15-L6</f>
        <v>1280500</v>
      </c>
      <c r="M69" s="633">
        <f>H2ProjectDB434[[#This Row],[Column12]]/10^6</f>
        <v>1.2805</v>
      </c>
      <c r="N69" s="627" t="s">
        <v>542</v>
      </c>
    </row>
    <row r="70" spans="1:14" s="627" customFormat="1" ht="32.25" customHeight="1">
      <c r="A70" s="626">
        <v>66</v>
      </c>
      <c r="B70" s="627" t="s">
        <v>88</v>
      </c>
      <c r="C70" s="627" t="s">
        <v>679</v>
      </c>
      <c r="D70" s="628">
        <v>2030</v>
      </c>
      <c r="E70" s="628"/>
      <c r="F70" s="627" t="s">
        <v>616</v>
      </c>
      <c r="H70" s="629" t="s">
        <v>609</v>
      </c>
      <c r="J70" s="630" t="s">
        <v>612</v>
      </c>
      <c r="K70" s="631">
        <v>59000000</v>
      </c>
      <c r="L70" s="632">
        <f>H2ProjectDB434[[#This Row],[Column11]]-L60-L56-L55-L48-L33-L32-L25--L8-L66-L42--L20</f>
        <v>54858350</v>
      </c>
      <c r="M70" s="633">
        <f>H2ProjectDB434[[#This Row],[Column12]]/10^6</f>
        <v>54.858350000000002</v>
      </c>
      <c r="N70" s="627" t="s">
        <v>542</v>
      </c>
    </row>
    <row r="71" spans="1:14" s="634" customFormat="1" ht="32.25" customHeight="1">
      <c r="A71" s="626">
        <v>67</v>
      </c>
      <c r="B71" s="634" t="s">
        <v>870</v>
      </c>
      <c r="C71" s="634" t="s">
        <v>680</v>
      </c>
      <c r="D71" s="635">
        <v>2030</v>
      </c>
      <c r="E71" s="635"/>
      <c r="F71" s="634" t="s">
        <v>616</v>
      </c>
      <c r="G71" s="634" t="s">
        <v>779</v>
      </c>
      <c r="H71" s="634" t="s">
        <v>785</v>
      </c>
      <c r="J71" s="636" t="s">
        <v>838</v>
      </c>
      <c r="K71" s="637">
        <f>0.05*10^6</f>
        <v>50000</v>
      </c>
      <c r="L71" s="632">
        <f>0.05*10^6</f>
        <v>50000</v>
      </c>
      <c r="M71" s="633">
        <f>H2ProjectDB434[[#This Row],[Column12]]/10^6</f>
        <v>0.05</v>
      </c>
      <c r="N71" s="638" t="s">
        <v>2805</v>
      </c>
    </row>
    <row r="72" spans="1:14" s="626" customFormat="1" ht="32.25" customHeight="1">
      <c r="A72" s="626">
        <v>68</v>
      </c>
      <c r="B72" s="639" t="s">
        <v>11</v>
      </c>
      <c r="C72" s="640" t="s">
        <v>674</v>
      </c>
      <c r="D72" s="641">
        <v>2030</v>
      </c>
      <c r="E72" s="642"/>
      <c r="F72" s="640" t="s">
        <v>568</v>
      </c>
      <c r="G72" s="643"/>
      <c r="H72" s="644" t="s">
        <v>617</v>
      </c>
      <c r="J72" s="645"/>
      <c r="K72" s="646">
        <v>5000000</v>
      </c>
      <c r="L72" s="646">
        <f>H2ProjectDB434[[#This Row],[Column11]]-L11-L26-L41-L52-L61-L65-L68</f>
        <v>3186000</v>
      </c>
      <c r="M72" s="647">
        <f>H2ProjectDB434[[#This Row],[Column12]]/10^6</f>
        <v>3.1859999999999999</v>
      </c>
      <c r="N72" s="639" t="s">
        <v>690</v>
      </c>
    </row>
    <row r="73" spans="1:14" s="626" customFormat="1" ht="32.25" customHeight="1">
      <c r="A73" s="626">
        <v>69</v>
      </c>
      <c r="B73" s="639" t="s">
        <v>8</v>
      </c>
      <c r="C73" s="640" t="s">
        <v>242</v>
      </c>
      <c r="D73" s="641">
        <v>2035</v>
      </c>
      <c r="E73" s="642"/>
      <c r="F73" s="639" t="s">
        <v>616</v>
      </c>
      <c r="G73" s="643"/>
      <c r="H73" s="644" t="s">
        <v>617</v>
      </c>
      <c r="J73" s="645"/>
      <c r="K73" s="646">
        <v>907184740</v>
      </c>
      <c r="L73" s="633">
        <f>H2ProjectDB434[[#This Row],[Column11]]-K38</f>
        <v>907184640</v>
      </c>
      <c r="M73" s="633">
        <f>H2ProjectDB434[[#This Row],[Column12]]/10^6</f>
        <v>907.18463999999994</v>
      </c>
      <c r="N73" s="639" t="s">
        <v>693</v>
      </c>
    </row>
    <row r="74" spans="1:14" s="626" customFormat="1" ht="82" customHeight="1">
      <c r="A74" s="626">
        <v>70</v>
      </c>
      <c r="B74" s="648" t="s">
        <v>583</v>
      </c>
      <c r="C74" s="648" t="s">
        <v>242</v>
      </c>
      <c r="D74" s="649">
        <v>2035</v>
      </c>
      <c r="E74" s="642"/>
      <c r="F74" s="648" t="s">
        <v>616</v>
      </c>
      <c r="G74" s="643"/>
      <c r="H74" s="650" t="s">
        <v>668</v>
      </c>
      <c r="J74" s="651" t="s">
        <v>581</v>
      </c>
      <c r="K74" s="652">
        <f>(1)*10^6</f>
        <v>1000000</v>
      </c>
      <c r="L74" s="633">
        <f>H2ProjectDB434[[#This Row],[Column11]]-K48</f>
        <v>0</v>
      </c>
      <c r="M74" s="633">
        <f>H2ProjectDB434[[#This Row],[Column12]]/10^6</f>
        <v>0</v>
      </c>
      <c r="N74" s="648" t="s">
        <v>541</v>
      </c>
    </row>
    <row r="75" spans="1:14" s="626" customFormat="1" ht="32.25" customHeight="1">
      <c r="A75" s="626">
        <v>71</v>
      </c>
      <c r="B75" s="639" t="s">
        <v>6</v>
      </c>
      <c r="C75" s="640" t="s">
        <v>703</v>
      </c>
      <c r="D75" s="641">
        <v>2040</v>
      </c>
      <c r="E75" s="642"/>
      <c r="F75" s="639" t="s">
        <v>616</v>
      </c>
      <c r="G75" s="643"/>
      <c r="H75" s="644" t="s">
        <v>617</v>
      </c>
      <c r="J75" s="645"/>
      <c r="K75" s="646">
        <v>2000000000</v>
      </c>
      <c r="L75" s="632">
        <v>2000000000</v>
      </c>
      <c r="M75" s="633">
        <f>H2ProjectDB434[[#This Row],[Column12]]/10^6</f>
        <v>2000</v>
      </c>
      <c r="N75" s="639" t="s">
        <v>700</v>
      </c>
    </row>
    <row r="76" spans="1:14" s="626" customFormat="1" ht="32" customHeight="1">
      <c r="A76" s="626">
        <v>72</v>
      </c>
      <c r="B76" s="639" t="s">
        <v>5</v>
      </c>
      <c r="C76" s="640" t="s">
        <v>703</v>
      </c>
      <c r="D76" s="641">
        <v>2040</v>
      </c>
      <c r="E76" s="642"/>
      <c r="F76" s="639" t="s">
        <v>616</v>
      </c>
      <c r="G76" s="643"/>
      <c r="H76" s="644" t="s">
        <v>617</v>
      </c>
      <c r="J76" s="645"/>
      <c r="K76" s="646">
        <v>500000000</v>
      </c>
      <c r="L76" s="632">
        <v>500000000</v>
      </c>
      <c r="M76" s="633">
        <f>H2ProjectDB434[[#This Row],[Column12]]/10^6</f>
        <v>500</v>
      </c>
      <c r="N76" s="639" t="s">
        <v>556</v>
      </c>
    </row>
    <row r="77" spans="1:14" s="626" customFormat="1" ht="32.25" customHeight="1">
      <c r="A77" s="626">
        <v>73</v>
      </c>
      <c r="B77" s="639" t="s">
        <v>11</v>
      </c>
      <c r="C77" s="640" t="s">
        <v>674</v>
      </c>
      <c r="D77" s="641">
        <v>2050</v>
      </c>
      <c r="E77" s="642"/>
      <c r="F77" s="639" t="s">
        <v>616</v>
      </c>
      <c r="G77" s="643"/>
      <c r="H77" s="644" t="s">
        <v>617</v>
      </c>
      <c r="J77" s="645"/>
      <c r="K77" s="646">
        <v>1000000000</v>
      </c>
      <c r="L77" s="633">
        <f>H2ProjectDB434[[#This Row],[Column11]]-L72</f>
        <v>996814000</v>
      </c>
      <c r="M77" s="633">
        <f>H2ProjectDB434[[#This Row],[Column12]]/10^6</f>
        <v>996.81399999999996</v>
      </c>
      <c r="N77" s="639" t="s">
        <v>690</v>
      </c>
    </row>
    <row r="78" spans="1:14" s="659" customFormat="1" ht="32.25" customHeight="1" thickBot="1">
      <c r="A78" s="626">
        <v>74</v>
      </c>
      <c r="B78" s="653" t="s">
        <v>10</v>
      </c>
      <c r="C78" s="654" t="s">
        <v>242</v>
      </c>
      <c r="D78" s="655">
        <v>2050</v>
      </c>
      <c r="E78" s="656"/>
      <c r="F78" s="653" t="s">
        <v>616</v>
      </c>
      <c r="G78" s="657"/>
      <c r="H78" s="658" t="s">
        <v>617</v>
      </c>
      <c r="J78" s="660"/>
      <c r="K78" s="661">
        <v>1000000000</v>
      </c>
      <c r="L78" s="662">
        <v>1000000000</v>
      </c>
      <c r="M78" s="663">
        <f>H2ProjectDB434[[#This Row],[Column12]]/10^6</f>
        <v>1000</v>
      </c>
      <c r="N78" s="653" t="s">
        <v>706</v>
      </c>
    </row>
    <row r="79" spans="1:14" s="664" customFormat="1" ht="32.25" customHeight="1" thickTop="1" thickBot="1">
      <c r="B79" s="665" t="s">
        <v>774</v>
      </c>
      <c r="D79" s="666"/>
      <c r="E79" s="666"/>
      <c r="J79" s="667"/>
      <c r="K79" s="667"/>
      <c r="L79" s="663"/>
      <c r="M79" s="663">
        <f>H2ProjectDB434[[#This Row],[Column12]]/10^6</f>
        <v>0</v>
      </c>
      <c r="N79" s="668"/>
    </row>
    <row r="80" spans="1:14" ht="32.25" customHeight="1" thickTop="1">
      <c r="A80" s="235">
        <v>75</v>
      </c>
      <c r="B80" s="242" t="s">
        <v>71</v>
      </c>
      <c r="C80" s="242" t="s">
        <v>703</v>
      </c>
      <c r="D80" s="395">
        <v>2022</v>
      </c>
      <c r="F80" s="242" t="s">
        <v>302</v>
      </c>
      <c r="G80" s="347"/>
      <c r="H80" s="242" t="s">
        <v>618</v>
      </c>
      <c r="J80" s="341" t="s">
        <v>619</v>
      </c>
      <c r="K80" s="385">
        <f>0.006*10^6</f>
        <v>6000</v>
      </c>
      <c r="L80" s="539"/>
      <c r="M80" s="539">
        <f>H2ProjectDB434[[#This Row],[Column12]]/10^6</f>
        <v>0</v>
      </c>
      <c r="N80" s="242" t="s">
        <v>648</v>
      </c>
    </row>
    <row r="81" spans="1:14" ht="32.25" customHeight="1">
      <c r="A81" s="235">
        <v>76</v>
      </c>
      <c r="B81" s="242" t="s">
        <v>71</v>
      </c>
      <c r="C81" s="242" t="s">
        <v>703</v>
      </c>
      <c r="D81" s="395">
        <v>2023</v>
      </c>
      <c r="F81" s="242" t="s">
        <v>616</v>
      </c>
      <c r="G81" s="347"/>
      <c r="H81" s="242" t="s">
        <v>618</v>
      </c>
      <c r="J81" s="341" t="s">
        <v>620</v>
      </c>
      <c r="K81" s="385">
        <f>0.009*10^6</f>
        <v>9000</v>
      </c>
      <c r="L81" s="539"/>
      <c r="M81" s="539">
        <f>H2ProjectDB434[[#This Row],[Column12]]/10^6</f>
        <v>0</v>
      </c>
      <c r="N81" s="242" t="s">
        <v>648</v>
      </c>
    </row>
    <row r="82" spans="1:14" ht="32.25" customHeight="1">
      <c r="A82" s="235">
        <v>77</v>
      </c>
      <c r="B82" s="242" t="s">
        <v>71</v>
      </c>
      <c r="C82" s="242" t="s">
        <v>703</v>
      </c>
      <c r="D82" s="395">
        <v>2024</v>
      </c>
      <c r="F82" s="242" t="s">
        <v>616</v>
      </c>
      <c r="G82" s="347"/>
      <c r="H82" s="242" t="s">
        <v>618</v>
      </c>
      <c r="J82" s="341" t="s">
        <v>621</v>
      </c>
      <c r="K82" s="385">
        <f>1.5*10^6</f>
        <v>1500000</v>
      </c>
      <c r="L82" s="539"/>
      <c r="M82" s="539">
        <f>H2ProjectDB434[[#This Row],[Column12]]/10^6</f>
        <v>0</v>
      </c>
      <c r="N82" s="242" t="s">
        <v>648</v>
      </c>
    </row>
    <row r="83" spans="1:14" ht="32.25" customHeight="1">
      <c r="A83" s="235">
        <v>78</v>
      </c>
      <c r="B83" s="242" t="s">
        <v>71</v>
      </c>
      <c r="C83" s="242" t="s">
        <v>703</v>
      </c>
      <c r="D83" s="395">
        <v>2025</v>
      </c>
      <c r="F83" s="242" t="s">
        <v>616</v>
      </c>
      <c r="G83" s="347"/>
      <c r="H83" s="242" t="s">
        <v>618</v>
      </c>
      <c r="J83" s="341" t="s">
        <v>622</v>
      </c>
      <c r="K83" s="385">
        <f>2.7*10^6</f>
        <v>2700000</v>
      </c>
      <c r="L83" s="539"/>
      <c r="M83" s="539">
        <f>H2ProjectDB434[[#This Row],[Column12]]/10^6</f>
        <v>0</v>
      </c>
      <c r="N83" s="242" t="s">
        <v>648</v>
      </c>
    </row>
    <row r="84" spans="1:14" ht="32.25" customHeight="1">
      <c r="A84" s="235">
        <v>79</v>
      </c>
      <c r="B84" s="243" t="s">
        <v>624</v>
      </c>
      <c r="C84" s="243" t="s">
        <v>703</v>
      </c>
      <c r="D84" s="396">
        <v>2021</v>
      </c>
      <c r="F84" s="243" t="s">
        <v>302</v>
      </c>
      <c r="G84" s="347"/>
      <c r="H84" s="243" t="s">
        <v>623</v>
      </c>
      <c r="K84" s="386">
        <v>8000</v>
      </c>
      <c r="L84" s="539"/>
      <c r="M84" s="539">
        <f>H2ProjectDB434[[#This Row],[Column12]]/10^6</f>
        <v>0</v>
      </c>
      <c r="N84" s="235" t="s">
        <v>649</v>
      </c>
    </row>
    <row r="85" spans="1:14" ht="32.25" customHeight="1">
      <c r="A85" s="235">
        <v>80</v>
      </c>
      <c r="B85" s="243" t="s">
        <v>624</v>
      </c>
      <c r="C85" s="243" t="s">
        <v>703</v>
      </c>
      <c r="D85" s="396">
        <v>2023</v>
      </c>
      <c r="F85" s="243" t="s">
        <v>616</v>
      </c>
      <c r="G85" s="347"/>
      <c r="H85" s="243" t="s">
        <v>662</v>
      </c>
      <c r="K85" s="386">
        <v>17071.8</v>
      </c>
      <c r="L85" s="539"/>
      <c r="M85" s="539">
        <f>H2ProjectDB434[[#This Row],[Column12]]/10^6</f>
        <v>0</v>
      </c>
      <c r="N85" s="235" t="s">
        <v>649</v>
      </c>
    </row>
    <row r="86" spans="1:14" ht="32.25" customHeight="1">
      <c r="A86" s="235">
        <v>81</v>
      </c>
      <c r="B86" s="243" t="s">
        <v>624</v>
      </c>
      <c r="C86" s="243" t="s">
        <v>703</v>
      </c>
      <c r="D86" s="396">
        <v>2025</v>
      </c>
      <c r="F86" s="243" t="s">
        <v>616</v>
      </c>
      <c r="G86" s="347"/>
      <c r="H86" s="243" t="s">
        <v>662</v>
      </c>
      <c r="K86" s="386">
        <v>198508.79999999999</v>
      </c>
      <c r="L86" s="539"/>
      <c r="M86" s="539">
        <f>H2ProjectDB434[[#This Row],[Column12]]/10^6</f>
        <v>0</v>
      </c>
      <c r="N86" s="235" t="s">
        <v>649</v>
      </c>
    </row>
    <row r="87" spans="1:14" ht="32.25" customHeight="1">
      <c r="A87" s="235">
        <v>82</v>
      </c>
      <c r="B87" s="243" t="s">
        <v>624</v>
      </c>
      <c r="C87" s="243" t="s">
        <v>703</v>
      </c>
      <c r="D87" s="396">
        <v>2026</v>
      </c>
      <c r="F87" s="243" t="s">
        <v>616</v>
      </c>
      <c r="G87" s="347"/>
      <c r="H87" s="243" t="s">
        <v>662</v>
      </c>
      <c r="K87" s="386">
        <v>313508.8</v>
      </c>
      <c r="L87" s="539"/>
      <c r="M87" s="539">
        <f>H2ProjectDB434[[#This Row],[Column12]]/10^6</f>
        <v>0</v>
      </c>
      <c r="N87" s="235" t="s">
        <v>649</v>
      </c>
    </row>
    <row r="88" spans="1:14" ht="32.25" customHeight="1">
      <c r="A88" s="235">
        <v>83</v>
      </c>
      <c r="B88" s="243" t="s">
        <v>624</v>
      </c>
      <c r="C88" s="243" t="s">
        <v>703</v>
      </c>
      <c r="D88" s="396">
        <v>2027</v>
      </c>
      <c r="F88" s="243" t="s">
        <v>616</v>
      </c>
      <c r="G88" s="347"/>
      <c r="H88" s="243" t="s">
        <v>662</v>
      </c>
      <c r="K88" s="386">
        <v>1220693.5</v>
      </c>
      <c r="L88" s="539"/>
      <c r="M88" s="539">
        <f>H2ProjectDB434[[#This Row],[Column12]]/10^6</f>
        <v>0</v>
      </c>
      <c r="N88" s="235" t="s">
        <v>649</v>
      </c>
    </row>
    <row r="89" spans="1:14" ht="32.25" customHeight="1">
      <c r="A89" s="235">
        <v>84</v>
      </c>
      <c r="B89" s="243" t="s">
        <v>624</v>
      </c>
      <c r="C89" s="243" t="s">
        <v>703</v>
      </c>
      <c r="D89" s="396">
        <v>2030</v>
      </c>
      <c r="F89" s="243" t="s">
        <v>616</v>
      </c>
      <c r="G89" s="347"/>
      <c r="H89" s="243" t="s">
        <v>662</v>
      </c>
      <c r="K89" s="386">
        <v>10756617.199999999</v>
      </c>
      <c r="L89" s="539"/>
      <c r="M89" s="539">
        <f>H2ProjectDB434[[#This Row],[Column12]]/10^6</f>
        <v>0</v>
      </c>
      <c r="N89" s="235" t="s">
        <v>649</v>
      </c>
    </row>
    <row r="90" spans="1:14" ht="32.25" customHeight="1">
      <c r="A90" s="235">
        <v>85</v>
      </c>
      <c r="B90" s="243" t="s">
        <v>624</v>
      </c>
      <c r="C90" s="243" t="s">
        <v>703</v>
      </c>
      <c r="D90" s="396">
        <v>2035</v>
      </c>
      <c r="F90" s="243" t="s">
        <v>616</v>
      </c>
      <c r="G90" s="347"/>
      <c r="H90" s="243" t="s">
        <v>662</v>
      </c>
      <c r="K90" s="386">
        <v>1017941357.2</v>
      </c>
      <c r="L90" s="539"/>
      <c r="M90" s="539">
        <f>H2ProjectDB434[[#This Row],[Column12]]/10^6</f>
        <v>0</v>
      </c>
      <c r="N90" s="235" t="s">
        <v>649</v>
      </c>
    </row>
    <row r="91" spans="1:14" ht="32.25" customHeight="1">
      <c r="A91" s="235">
        <v>86</v>
      </c>
      <c r="B91" s="243" t="s">
        <v>624</v>
      </c>
      <c r="C91" s="243" t="s">
        <v>703</v>
      </c>
      <c r="D91" s="396">
        <v>2040</v>
      </c>
      <c r="F91" s="243" t="s">
        <v>616</v>
      </c>
      <c r="G91" s="347"/>
      <c r="H91" s="243" t="s">
        <v>662</v>
      </c>
      <c r="K91" s="386">
        <v>3517941357.1999998</v>
      </c>
      <c r="L91" s="539"/>
      <c r="M91" s="539">
        <f>H2ProjectDB434[[#This Row],[Column12]]/10^6</f>
        <v>0</v>
      </c>
      <c r="N91" s="235" t="s">
        <v>649</v>
      </c>
    </row>
    <row r="92" spans="1:14" ht="32.25" customHeight="1">
      <c r="A92" s="235">
        <v>87</v>
      </c>
      <c r="B92" s="243" t="s">
        <v>624</v>
      </c>
      <c r="C92" s="243" t="s">
        <v>703</v>
      </c>
      <c r="D92" s="396">
        <v>2050</v>
      </c>
      <c r="F92" s="243" t="s">
        <v>616</v>
      </c>
      <c r="G92" s="347"/>
      <c r="H92" s="243" t="s">
        <v>662</v>
      </c>
      <c r="K92" s="386">
        <v>5517941357.1999998</v>
      </c>
      <c r="L92" s="539"/>
      <c r="M92" s="539">
        <f>H2ProjectDB434[[#This Row],[Column12]]/10^6</f>
        <v>0</v>
      </c>
      <c r="N92" s="235" t="s">
        <v>649</v>
      </c>
    </row>
    <row r="93" spans="1:14" ht="32.25" customHeight="1">
      <c r="A93" s="235">
        <v>88</v>
      </c>
      <c r="B93" s="244" t="s">
        <v>625</v>
      </c>
      <c r="C93" s="244" t="s">
        <v>703</v>
      </c>
      <c r="D93" s="390">
        <v>2025</v>
      </c>
      <c r="F93" s="244" t="s">
        <v>616</v>
      </c>
      <c r="G93" s="347"/>
      <c r="H93" s="244" t="s">
        <v>626</v>
      </c>
      <c r="I93" s="244"/>
      <c r="J93" s="342" t="s">
        <v>627</v>
      </c>
      <c r="K93" s="380">
        <f>18*10^6</f>
        <v>18000000</v>
      </c>
      <c r="L93" s="539"/>
      <c r="M93" s="539">
        <f>H2ProjectDB434[[#This Row],[Column12]]/10^6</f>
        <v>0</v>
      </c>
      <c r="N93" s="244" t="s">
        <v>542</v>
      </c>
    </row>
    <row r="94" spans="1:14" ht="32.25" customHeight="1">
      <c r="A94" s="235">
        <v>89</v>
      </c>
      <c r="B94" s="244" t="s">
        <v>625</v>
      </c>
      <c r="C94" s="244" t="s">
        <v>703</v>
      </c>
      <c r="D94" s="390">
        <v>2026</v>
      </c>
      <c r="F94" s="244" t="s">
        <v>616</v>
      </c>
      <c r="G94" s="347"/>
      <c r="H94" s="244" t="s">
        <v>626</v>
      </c>
      <c r="I94" s="244"/>
      <c r="J94" s="342" t="s">
        <v>628</v>
      </c>
      <c r="K94" s="380">
        <f>25*10^6</f>
        <v>25000000</v>
      </c>
      <c r="L94" s="539"/>
      <c r="M94" s="539">
        <f>H2ProjectDB434[[#This Row],[Column12]]/10^6</f>
        <v>0</v>
      </c>
      <c r="N94" s="244" t="s">
        <v>542</v>
      </c>
    </row>
    <row r="95" spans="1:14" ht="32.25" customHeight="1">
      <c r="A95" s="235">
        <v>90</v>
      </c>
      <c r="B95" s="244" t="s">
        <v>625</v>
      </c>
      <c r="C95" s="244" t="s">
        <v>703</v>
      </c>
      <c r="D95" s="390">
        <v>2027</v>
      </c>
      <c r="F95" s="244" t="s">
        <v>616</v>
      </c>
      <c r="G95" s="347"/>
      <c r="H95" s="244" t="s">
        <v>626</v>
      </c>
      <c r="I95" s="244"/>
      <c r="J95" s="342" t="s">
        <v>629</v>
      </c>
      <c r="K95" s="380">
        <f>47*10^6</f>
        <v>47000000</v>
      </c>
      <c r="L95" s="539"/>
      <c r="M95" s="539">
        <f>H2ProjectDB434[[#This Row],[Column12]]/10^6</f>
        <v>0</v>
      </c>
      <c r="N95" s="244" t="s">
        <v>542</v>
      </c>
    </row>
    <row r="96" spans="1:14" ht="32.25" customHeight="1">
      <c r="A96" s="235">
        <v>91</v>
      </c>
      <c r="B96" s="244" t="s">
        <v>625</v>
      </c>
      <c r="C96" s="244" t="s">
        <v>703</v>
      </c>
      <c r="D96" s="390">
        <v>2028</v>
      </c>
      <c r="F96" s="244" t="s">
        <v>616</v>
      </c>
      <c r="G96" s="347"/>
      <c r="H96" s="244" t="s">
        <v>626</v>
      </c>
      <c r="I96" s="244"/>
      <c r="J96" s="342" t="s">
        <v>629</v>
      </c>
      <c r="K96" s="380">
        <f t="shared" ref="K96:K98" si="0">47*10^6</f>
        <v>47000000</v>
      </c>
      <c r="L96" s="539"/>
      <c r="M96" s="539">
        <f>H2ProjectDB434[[#This Row],[Column12]]/10^6</f>
        <v>0</v>
      </c>
      <c r="N96" s="244" t="s">
        <v>542</v>
      </c>
    </row>
    <row r="97" spans="1:14" ht="32.25" customHeight="1">
      <c r="A97" s="235">
        <v>92</v>
      </c>
      <c r="B97" s="244" t="s">
        <v>625</v>
      </c>
      <c r="C97" s="244" t="s">
        <v>703</v>
      </c>
      <c r="D97" s="390">
        <v>2029</v>
      </c>
      <c r="F97" s="244" t="s">
        <v>616</v>
      </c>
      <c r="G97" s="347"/>
      <c r="H97" s="244" t="s">
        <v>626</v>
      </c>
      <c r="I97" s="244"/>
      <c r="J97" s="342" t="s">
        <v>629</v>
      </c>
      <c r="K97" s="380">
        <f t="shared" si="0"/>
        <v>47000000</v>
      </c>
      <c r="L97" s="539"/>
      <c r="M97" s="539">
        <f>H2ProjectDB434[[#This Row],[Column12]]/10^6</f>
        <v>0</v>
      </c>
      <c r="N97" s="244" t="s">
        <v>542</v>
      </c>
    </row>
    <row r="98" spans="1:14" ht="32.25" customHeight="1">
      <c r="A98" s="235">
        <v>93</v>
      </c>
      <c r="B98" s="244" t="s">
        <v>625</v>
      </c>
      <c r="C98" s="244" t="s">
        <v>703</v>
      </c>
      <c r="D98" s="390">
        <v>2030</v>
      </c>
      <c r="F98" s="244" t="s">
        <v>616</v>
      </c>
      <c r="G98" s="347"/>
      <c r="H98" s="244" t="s">
        <v>626</v>
      </c>
      <c r="I98" s="244"/>
      <c r="J98" s="342" t="s">
        <v>629</v>
      </c>
      <c r="K98" s="380">
        <f t="shared" si="0"/>
        <v>47000000</v>
      </c>
      <c r="L98" s="539"/>
      <c r="M98" s="539">
        <f>H2ProjectDB434[[#This Row],[Column12]]/10^6</f>
        <v>0</v>
      </c>
      <c r="N98" s="244" t="s">
        <v>542</v>
      </c>
    </row>
    <row r="99" spans="1:14" ht="32.25" customHeight="1">
      <c r="A99" s="235">
        <v>94</v>
      </c>
      <c r="B99" s="244" t="s">
        <v>625</v>
      </c>
      <c r="C99" s="244" t="s">
        <v>703</v>
      </c>
      <c r="D99" s="390">
        <v>2024</v>
      </c>
      <c r="F99" s="244" t="s">
        <v>616</v>
      </c>
      <c r="G99" s="347"/>
      <c r="H99" s="244" t="s">
        <v>630</v>
      </c>
      <c r="I99" s="244"/>
      <c r="J99" s="342" t="s">
        <v>581</v>
      </c>
      <c r="K99" s="380">
        <f>1*10^6</f>
        <v>1000000</v>
      </c>
      <c r="L99" s="539"/>
      <c r="M99" s="539">
        <f>H2ProjectDB434[[#This Row],[Column12]]/10^6</f>
        <v>0</v>
      </c>
      <c r="N99" s="244" t="s">
        <v>542</v>
      </c>
    </row>
    <row r="100" spans="1:14" ht="32.25" customHeight="1">
      <c r="A100" s="235">
        <v>95</v>
      </c>
      <c r="B100" s="244" t="s">
        <v>625</v>
      </c>
      <c r="C100" s="244" t="s">
        <v>703</v>
      </c>
      <c r="D100" s="390">
        <v>2025</v>
      </c>
      <c r="F100" s="244" t="s">
        <v>616</v>
      </c>
      <c r="G100" s="347"/>
      <c r="H100" s="244" t="s">
        <v>630</v>
      </c>
      <c r="I100" s="244"/>
      <c r="J100" s="342" t="s">
        <v>631</v>
      </c>
      <c r="K100" s="380">
        <f>91*10^6</f>
        <v>91000000</v>
      </c>
      <c r="L100" s="539"/>
      <c r="M100" s="539">
        <f>H2ProjectDB434[[#This Row],[Column12]]/10^6</f>
        <v>0</v>
      </c>
      <c r="N100" s="244" t="s">
        <v>542</v>
      </c>
    </row>
    <row r="101" spans="1:14" ht="32.25" customHeight="1">
      <c r="A101" s="235">
        <v>96</v>
      </c>
      <c r="B101" s="244" t="s">
        <v>625</v>
      </c>
      <c r="C101" s="244" t="s">
        <v>703</v>
      </c>
      <c r="D101" s="390">
        <v>2026</v>
      </c>
      <c r="F101" s="244" t="s">
        <v>616</v>
      </c>
      <c r="G101" s="347"/>
      <c r="H101" s="244" t="s">
        <v>630</v>
      </c>
      <c r="I101" s="244"/>
      <c r="J101" s="342" t="s">
        <v>632</v>
      </c>
      <c r="K101" s="380">
        <f>206*10^6</f>
        <v>206000000</v>
      </c>
      <c r="L101" s="539"/>
      <c r="M101" s="539">
        <f>H2ProjectDB434[[#This Row],[Column12]]/10^6</f>
        <v>0</v>
      </c>
      <c r="N101" s="244" t="s">
        <v>542</v>
      </c>
    </row>
    <row r="102" spans="1:14" ht="32.25" customHeight="1">
      <c r="A102" s="235">
        <v>97</v>
      </c>
      <c r="B102" s="244" t="s">
        <v>625</v>
      </c>
      <c r="C102" s="244" t="s">
        <v>703</v>
      </c>
      <c r="D102" s="390">
        <v>2027</v>
      </c>
      <c r="F102" s="244" t="s">
        <v>616</v>
      </c>
      <c r="G102" s="347"/>
      <c r="H102" s="244" t="s">
        <v>630</v>
      </c>
      <c r="I102" s="244"/>
      <c r="J102" s="342" t="s">
        <v>633</v>
      </c>
      <c r="K102" s="380">
        <f>297*10^6</f>
        <v>297000000</v>
      </c>
      <c r="L102" s="539"/>
      <c r="M102" s="539">
        <f>H2ProjectDB434[[#This Row],[Column12]]/10^6</f>
        <v>0</v>
      </c>
      <c r="N102" s="244" t="s">
        <v>542</v>
      </c>
    </row>
    <row r="103" spans="1:14" ht="32.25" customHeight="1">
      <c r="A103" s="235">
        <v>98</v>
      </c>
      <c r="B103" s="244" t="s">
        <v>625</v>
      </c>
      <c r="C103" s="244" t="s">
        <v>703</v>
      </c>
      <c r="D103" s="390">
        <v>2028</v>
      </c>
      <c r="F103" s="244" t="s">
        <v>616</v>
      </c>
      <c r="G103" s="347"/>
      <c r="H103" s="244" t="s">
        <v>630</v>
      </c>
      <c r="I103" s="244"/>
      <c r="J103" s="342" t="s">
        <v>634</v>
      </c>
      <c r="K103" s="380">
        <f>435*10^6</f>
        <v>435000000</v>
      </c>
      <c r="L103" s="539"/>
      <c r="M103" s="539">
        <f>H2ProjectDB434[[#This Row],[Column12]]/10^6</f>
        <v>0</v>
      </c>
      <c r="N103" s="244" t="s">
        <v>542</v>
      </c>
    </row>
    <row r="104" spans="1:14" ht="32.25" customHeight="1">
      <c r="A104" s="235">
        <v>99</v>
      </c>
      <c r="B104" s="244" t="s">
        <v>625</v>
      </c>
      <c r="C104" s="244" t="s">
        <v>703</v>
      </c>
      <c r="D104" s="390">
        <v>2029</v>
      </c>
      <c r="F104" s="244" t="s">
        <v>616</v>
      </c>
      <c r="G104" s="347"/>
      <c r="H104" s="244" t="s">
        <v>630</v>
      </c>
      <c r="I104" s="244"/>
      <c r="J104" s="342" t="s">
        <v>635</v>
      </c>
      <c r="K104" s="380">
        <f>530*10^6</f>
        <v>530000000</v>
      </c>
      <c r="L104" s="539"/>
      <c r="M104" s="539">
        <f>H2ProjectDB434[[#This Row],[Column12]]/10^6</f>
        <v>0</v>
      </c>
      <c r="N104" s="244" t="s">
        <v>542</v>
      </c>
    </row>
    <row r="105" spans="1:14" s="402" customFormat="1" ht="32.25" customHeight="1" thickBot="1">
      <c r="A105" s="235">
        <v>100</v>
      </c>
      <c r="B105" s="368" t="s">
        <v>625</v>
      </c>
      <c r="C105" s="368" t="s">
        <v>703</v>
      </c>
      <c r="D105" s="393">
        <v>2030</v>
      </c>
      <c r="E105" s="403"/>
      <c r="F105" s="368" t="s">
        <v>616</v>
      </c>
      <c r="G105" s="404"/>
      <c r="H105" s="368" t="s">
        <v>630</v>
      </c>
      <c r="I105" s="368"/>
      <c r="J105" s="369" t="s">
        <v>636</v>
      </c>
      <c r="K105" s="383">
        <f>640*10^6</f>
        <v>640000000</v>
      </c>
      <c r="L105" s="541"/>
      <c r="M105" s="541">
        <f>H2ProjectDB434[[#This Row],[Column12]]/10^6</f>
        <v>0</v>
      </c>
      <c r="N105" s="368" t="s">
        <v>542</v>
      </c>
    </row>
    <row r="106" spans="1:14" s="411" customFormat="1" ht="32.25" customHeight="1" thickTop="1" thickBot="1">
      <c r="B106" s="412" t="s">
        <v>775</v>
      </c>
      <c r="D106" s="413"/>
      <c r="E106" s="413"/>
      <c r="J106" s="414"/>
      <c r="K106" s="414"/>
      <c r="L106" s="540"/>
      <c r="M106" s="540">
        <f>H2ProjectDB434[[#This Row],[Column12]]/10^6</f>
        <v>0</v>
      </c>
      <c r="N106" s="415"/>
    </row>
    <row r="107" spans="1:14" ht="32.25" customHeight="1" thickTop="1">
      <c r="A107" s="235">
        <v>101</v>
      </c>
      <c r="B107" s="233" t="s">
        <v>4</v>
      </c>
      <c r="C107" s="233" t="s">
        <v>672</v>
      </c>
      <c r="D107" s="388">
        <v>2015</v>
      </c>
      <c r="F107" s="233" t="s">
        <v>302</v>
      </c>
      <c r="G107" s="233" t="s">
        <v>103</v>
      </c>
      <c r="I107" s="233" t="s">
        <v>101</v>
      </c>
      <c r="J107" s="337" t="s">
        <v>604</v>
      </c>
      <c r="K107" s="377">
        <v>365</v>
      </c>
      <c r="L107" s="377">
        <v>365</v>
      </c>
      <c r="M107" s="539">
        <f>H2ProjectDB434[[#This Row],[Column12]]/10^6</f>
        <v>3.6499999999999998E-4</v>
      </c>
      <c r="N107" s="233" t="s">
        <v>646</v>
      </c>
    </row>
    <row r="108" spans="1:14" ht="32.25" customHeight="1">
      <c r="A108" s="235">
        <v>102</v>
      </c>
      <c r="B108" s="233" t="s">
        <v>11</v>
      </c>
      <c r="C108" s="233" t="s">
        <v>673</v>
      </c>
      <c r="D108" s="388">
        <v>2017</v>
      </c>
      <c r="F108" s="233" t="s">
        <v>302</v>
      </c>
      <c r="G108" s="233" t="s">
        <v>104</v>
      </c>
      <c r="I108" s="233" t="s">
        <v>101</v>
      </c>
      <c r="J108" s="337" t="s">
        <v>573</v>
      </c>
      <c r="K108" s="377">
        <v>900</v>
      </c>
      <c r="L108" s="377">
        <v>900</v>
      </c>
      <c r="M108" s="539">
        <f>H2ProjectDB434[[#This Row],[Column12]]/10^6</f>
        <v>8.9999999999999998E-4</v>
      </c>
      <c r="N108" s="233" t="s">
        <v>646</v>
      </c>
    </row>
    <row r="109" spans="1:14" ht="32.25" customHeight="1">
      <c r="A109" s="235">
        <v>103</v>
      </c>
      <c r="B109" s="233" t="s">
        <v>11</v>
      </c>
      <c r="C109" s="233" t="s">
        <v>674</v>
      </c>
      <c r="D109" s="388">
        <v>2017</v>
      </c>
      <c r="F109" s="233" t="s">
        <v>302</v>
      </c>
      <c r="G109" s="233" t="s">
        <v>409</v>
      </c>
      <c r="I109" s="233" t="s">
        <v>107</v>
      </c>
      <c r="J109" s="337" t="s">
        <v>572</v>
      </c>
      <c r="K109" s="377">
        <v>50</v>
      </c>
      <c r="L109" s="377">
        <v>50</v>
      </c>
      <c r="M109" s="539">
        <f>H2ProjectDB434[[#This Row],[Column12]]/10^6</f>
        <v>5.0000000000000002E-5</v>
      </c>
      <c r="N109" s="233" t="s">
        <v>646</v>
      </c>
    </row>
    <row r="110" spans="1:14" ht="32.25" customHeight="1">
      <c r="A110" s="235">
        <v>104</v>
      </c>
      <c r="B110" s="233" t="s">
        <v>11</v>
      </c>
      <c r="C110" s="233" t="s">
        <v>675</v>
      </c>
      <c r="D110" s="388">
        <v>2018</v>
      </c>
      <c r="F110" s="233" t="s">
        <v>302</v>
      </c>
      <c r="G110" s="233" t="s">
        <v>103</v>
      </c>
      <c r="I110" s="233" t="s">
        <v>101</v>
      </c>
      <c r="J110" s="337" t="s">
        <v>576</v>
      </c>
      <c r="K110" s="377">
        <v>150</v>
      </c>
      <c r="L110" s="377">
        <v>150</v>
      </c>
      <c r="M110" s="539">
        <f>H2ProjectDB434[[#This Row],[Column12]]/10^6</f>
        <v>1.4999999999999999E-4</v>
      </c>
      <c r="N110" s="233" t="s">
        <v>646</v>
      </c>
    </row>
    <row r="111" spans="1:14" ht="32.25" customHeight="1">
      <c r="A111" s="235">
        <v>105</v>
      </c>
      <c r="B111" s="233" t="s">
        <v>587</v>
      </c>
      <c r="C111" s="233" t="s">
        <v>671</v>
      </c>
      <c r="D111" s="388">
        <v>2020</v>
      </c>
      <c r="F111" s="233" t="s">
        <v>591</v>
      </c>
      <c r="G111" s="347"/>
      <c r="H111" s="233"/>
      <c r="I111" s="233"/>
      <c r="J111" s="337"/>
      <c r="K111" s="377">
        <v>0</v>
      </c>
      <c r="L111" s="377">
        <v>1</v>
      </c>
      <c r="M111" s="539">
        <f>H2ProjectDB434[[#This Row],[Column12]]/10^6</f>
        <v>9.9999999999999995E-7</v>
      </c>
      <c r="N111" s="233" t="s">
        <v>541</v>
      </c>
    </row>
    <row r="112" spans="1:14" ht="32.25" customHeight="1">
      <c r="A112" s="235">
        <v>106</v>
      </c>
      <c r="B112" s="233" t="s">
        <v>588</v>
      </c>
      <c r="C112" s="233" t="s">
        <v>674</v>
      </c>
      <c r="D112" s="388">
        <v>2021</v>
      </c>
      <c r="F112" s="233" t="s">
        <v>591</v>
      </c>
      <c r="G112" s="347"/>
      <c r="H112" s="233"/>
      <c r="I112" s="233"/>
      <c r="J112" s="337" t="s">
        <v>577</v>
      </c>
      <c r="K112" s="377">
        <f>4*10^3</f>
        <v>4000</v>
      </c>
      <c r="L112" s="377">
        <f>4*10^3</f>
        <v>4000</v>
      </c>
      <c r="M112" s="539">
        <f>H2ProjectDB434[[#This Row],[Column12]]/10^6</f>
        <v>4.0000000000000001E-3</v>
      </c>
      <c r="N112" s="233" t="s">
        <v>541</v>
      </c>
    </row>
    <row r="113" spans="1:14" ht="92" customHeight="1">
      <c r="A113" s="235">
        <v>107</v>
      </c>
      <c r="B113" s="233" t="s">
        <v>600</v>
      </c>
      <c r="C113" s="233" t="s">
        <v>678</v>
      </c>
      <c r="D113" s="388">
        <v>2022</v>
      </c>
      <c r="F113" s="233" t="s">
        <v>568</v>
      </c>
      <c r="G113" s="347"/>
      <c r="H113" s="351" t="s">
        <v>602</v>
      </c>
      <c r="I113" s="233"/>
      <c r="J113" s="337" t="s">
        <v>601</v>
      </c>
      <c r="K113" s="377">
        <f xml:space="preserve"> 2*10^3</f>
        <v>2000</v>
      </c>
      <c r="L113" s="377">
        <f xml:space="preserve"> 2*10^3</f>
        <v>2000</v>
      </c>
      <c r="M113" s="539">
        <f>H2ProjectDB434[[#This Row],[Column12]]/10^6</f>
        <v>2E-3</v>
      </c>
      <c r="N113" s="233" t="s">
        <v>541</v>
      </c>
    </row>
    <row r="114" spans="1:14" ht="32.25" customHeight="1">
      <c r="A114" s="235">
        <v>108</v>
      </c>
      <c r="B114" s="239" t="s">
        <v>4</v>
      </c>
      <c r="C114" s="356" t="s">
        <v>679</v>
      </c>
      <c r="D114" s="389">
        <v>2022</v>
      </c>
      <c r="F114" s="356" t="s">
        <v>568</v>
      </c>
      <c r="G114" s="347"/>
      <c r="K114" s="379">
        <v>365</v>
      </c>
      <c r="L114" s="379">
        <v>365</v>
      </c>
      <c r="M114" s="539">
        <f>H2ProjectDB434[[#This Row],[Column12]]/10^6</f>
        <v>3.6499999999999998E-4</v>
      </c>
      <c r="N114" s="239" t="s">
        <v>718</v>
      </c>
    </row>
    <row r="115" spans="1:14" ht="32.25" customHeight="1">
      <c r="A115" s="235">
        <v>109</v>
      </c>
      <c r="B115" s="239" t="s">
        <v>565</v>
      </c>
      <c r="C115" s="356" t="s">
        <v>242</v>
      </c>
      <c r="D115" s="389">
        <v>2024</v>
      </c>
      <c r="F115" s="356" t="s">
        <v>568</v>
      </c>
      <c r="G115" s="347"/>
      <c r="J115" s="349"/>
      <c r="K115" s="379">
        <v>500000</v>
      </c>
      <c r="L115" s="379">
        <v>500000</v>
      </c>
      <c r="M115" s="539">
        <f>H2ProjectDB434[[#This Row],[Column12]]/10^6</f>
        <v>0.5</v>
      </c>
      <c r="N115" s="239" t="s">
        <v>750</v>
      </c>
    </row>
    <row r="116" spans="1:14" ht="98" customHeight="1">
      <c r="A116" s="235">
        <v>110</v>
      </c>
      <c r="B116" s="233" t="s">
        <v>583</v>
      </c>
      <c r="C116" s="233" t="s">
        <v>242</v>
      </c>
      <c r="D116" s="388">
        <v>2024</v>
      </c>
      <c r="F116" s="233" t="s">
        <v>568</v>
      </c>
      <c r="G116" s="347"/>
      <c r="H116" s="351" t="s">
        <v>637</v>
      </c>
      <c r="J116" s="339" t="s">
        <v>582</v>
      </c>
      <c r="K116" s="377">
        <f>((0.5+1)/2)*10^6</f>
        <v>750000</v>
      </c>
      <c r="L116" s="377">
        <f>((0.5+1)/2)*10^6</f>
        <v>750000</v>
      </c>
      <c r="M116" s="539">
        <f>H2ProjectDB434[[#This Row],[Column12]]/10^6</f>
        <v>0.75</v>
      </c>
      <c r="N116" s="233" t="s">
        <v>541</v>
      </c>
    </row>
    <row r="117" spans="1:14" ht="32.25" customHeight="1">
      <c r="A117" s="235">
        <v>111</v>
      </c>
      <c r="B117" s="233" t="s">
        <v>590</v>
      </c>
      <c r="C117" s="233" t="s">
        <v>674</v>
      </c>
      <c r="D117" s="388">
        <v>2030</v>
      </c>
      <c r="F117" s="233" t="s">
        <v>568</v>
      </c>
      <c r="G117" s="347"/>
      <c r="H117" s="233"/>
      <c r="I117" s="233"/>
      <c r="J117" s="337" t="s">
        <v>596</v>
      </c>
      <c r="K117" s="377">
        <f>36*10^3</f>
        <v>36000</v>
      </c>
      <c r="L117" s="377">
        <f>36*10^3</f>
        <v>36000</v>
      </c>
      <c r="M117" s="539">
        <f>H2ProjectDB434[[#This Row],[Column12]]/10^6</f>
        <v>3.5999999999999997E-2</v>
      </c>
      <c r="N117" s="233" t="s">
        <v>541</v>
      </c>
    </row>
    <row r="118" spans="1:14" ht="32.25" customHeight="1">
      <c r="A118" s="235">
        <v>112</v>
      </c>
      <c r="B118" s="240" t="s">
        <v>90</v>
      </c>
      <c r="C118" s="356" t="s">
        <v>242</v>
      </c>
      <c r="D118" s="394">
        <v>2030</v>
      </c>
      <c r="F118" s="240" t="s">
        <v>616</v>
      </c>
      <c r="G118" s="347"/>
      <c r="H118" s="241" t="s">
        <v>617</v>
      </c>
      <c r="K118" s="384">
        <v>4535924</v>
      </c>
      <c r="L118" s="384">
        <v>4535924</v>
      </c>
      <c r="M118" s="539">
        <f>H2ProjectDB434[[#This Row],[Column12]]/10^6</f>
        <v>4.5359239999999996</v>
      </c>
      <c r="N118" s="240" t="s">
        <v>688</v>
      </c>
    </row>
    <row r="119" spans="1:14" ht="32.25" customHeight="1">
      <c r="A119" s="235">
        <v>113</v>
      </c>
      <c r="B119" s="240" t="s">
        <v>696</v>
      </c>
      <c r="C119" s="356" t="s">
        <v>242</v>
      </c>
      <c r="D119" s="394">
        <v>2035</v>
      </c>
      <c r="F119" s="240" t="s">
        <v>616</v>
      </c>
      <c r="G119" s="347"/>
      <c r="H119" s="241" t="s">
        <v>617</v>
      </c>
      <c r="K119" s="384">
        <v>100000000</v>
      </c>
      <c r="L119" s="384">
        <v>100000000</v>
      </c>
      <c r="M119" s="539">
        <f>H2ProjectDB434[[#This Row],[Column12]]/10^6</f>
        <v>100</v>
      </c>
      <c r="N119" s="240" t="s">
        <v>697</v>
      </c>
    </row>
    <row r="120" spans="1:14" ht="32.25" customHeight="1">
      <c r="A120" s="235">
        <v>114</v>
      </c>
      <c r="B120" s="416" t="s">
        <v>856</v>
      </c>
      <c r="C120" s="416" t="s">
        <v>677</v>
      </c>
      <c r="D120" s="417">
        <v>2021</v>
      </c>
      <c r="E120" s="417"/>
      <c r="F120" s="416" t="s">
        <v>616</v>
      </c>
      <c r="G120" s="416" t="s">
        <v>789</v>
      </c>
      <c r="H120" s="416"/>
      <c r="I120" s="416"/>
      <c r="J120" s="433" t="s">
        <v>582</v>
      </c>
      <c r="K120" s="420">
        <v>750000</v>
      </c>
      <c r="L120" s="420">
        <v>750000</v>
      </c>
      <c r="M120" s="539">
        <f>H2ProjectDB434[[#This Row],[Column12]]/10^6</f>
        <v>0.75</v>
      </c>
      <c r="N120" s="575" t="s">
        <v>2805</v>
      </c>
    </row>
    <row r="121" spans="1:14" ht="32.25" customHeight="1">
      <c r="A121" s="235">
        <v>115</v>
      </c>
      <c r="B121" s="416" t="s">
        <v>850</v>
      </c>
      <c r="C121" s="416" t="s">
        <v>674</v>
      </c>
      <c r="D121" s="417">
        <v>2021</v>
      </c>
      <c r="E121" s="417"/>
      <c r="F121" s="416" t="s">
        <v>302</v>
      </c>
      <c r="G121" s="416" t="s">
        <v>789</v>
      </c>
      <c r="H121" s="416"/>
      <c r="I121" s="416"/>
      <c r="J121" s="418" t="s">
        <v>806</v>
      </c>
      <c r="K121" s="420">
        <v>4000</v>
      </c>
      <c r="L121" s="420">
        <v>4000</v>
      </c>
      <c r="M121" s="539">
        <f>H2ProjectDB434[[#This Row],[Column12]]/10^6</f>
        <v>4.0000000000000001E-3</v>
      </c>
      <c r="N121" s="575" t="s">
        <v>2805</v>
      </c>
    </row>
    <row r="122" spans="1:14" ht="32.25" customHeight="1">
      <c r="A122" s="235">
        <v>116</v>
      </c>
      <c r="B122" s="416" t="s">
        <v>842</v>
      </c>
      <c r="C122" s="416" t="s">
        <v>242</v>
      </c>
      <c r="D122" s="417">
        <v>2022</v>
      </c>
      <c r="F122" s="416" t="s">
        <v>616</v>
      </c>
      <c r="G122" s="416" t="s">
        <v>777</v>
      </c>
      <c r="H122" s="416" t="s">
        <v>785</v>
      </c>
      <c r="J122" s="418"/>
      <c r="K122" s="420"/>
      <c r="L122" s="420"/>
      <c r="M122" s="539">
        <f>H2ProjectDB434[[#This Row],[Column12]]/10^6</f>
        <v>0</v>
      </c>
      <c r="N122" s="575" t="s">
        <v>2805</v>
      </c>
    </row>
    <row r="123" spans="1:14" ht="32.25" customHeight="1">
      <c r="A123" s="235">
        <v>117</v>
      </c>
      <c r="B123" s="416" t="s">
        <v>853</v>
      </c>
      <c r="C123" s="430" t="s">
        <v>678</v>
      </c>
      <c r="D123" s="432">
        <v>2025</v>
      </c>
      <c r="E123" s="417"/>
      <c r="F123" s="416" t="s">
        <v>616</v>
      </c>
      <c r="G123" s="416" t="s">
        <v>777</v>
      </c>
      <c r="H123" s="416" t="s">
        <v>813</v>
      </c>
      <c r="I123" s="416"/>
      <c r="J123" s="418" t="s">
        <v>811</v>
      </c>
      <c r="K123" s="420">
        <v>230000</v>
      </c>
      <c r="L123" s="420">
        <v>230000</v>
      </c>
      <c r="M123" s="539">
        <f>H2ProjectDB434[[#This Row],[Column12]]/10^6</f>
        <v>0.23</v>
      </c>
      <c r="N123" s="575" t="s">
        <v>2805</v>
      </c>
    </row>
    <row r="124" spans="1:14" ht="32.25" customHeight="1">
      <c r="A124" s="235">
        <v>118</v>
      </c>
      <c r="B124" s="416" t="s">
        <v>846</v>
      </c>
      <c r="C124" s="416" t="s">
        <v>674</v>
      </c>
      <c r="D124" s="417">
        <v>2024</v>
      </c>
      <c r="F124" s="416" t="s">
        <v>568</v>
      </c>
      <c r="G124" s="416" t="s">
        <v>789</v>
      </c>
      <c r="H124" s="416" t="s">
        <v>792</v>
      </c>
      <c r="J124" s="418" t="s">
        <v>793</v>
      </c>
      <c r="K124" s="420">
        <v>36000</v>
      </c>
      <c r="L124" s="420">
        <v>36000</v>
      </c>
      <c r="M124" s="539">
        <f>H2ProjectDB434[[#This Row],[Column12]]/10^6</f>
        <v>3.5999999999999997E-2</v>
      </c>
      <c r="N124" s="575" t="s">
        <v>2805</v>
      </c>
    </row>
    <row r="125" spans="1:14" ht="32.25" customHeight="1">
      <c r="A125" s="235">
        <v>119</v>
      </c>
      <c r="B125" s="435" t="s">
        <v>857</v>
      </c>
      <c r="C125" s="416" t="s">
        <v>672</v>
      </c>
      <c r="D125" s="417">
        <v>2026</v>
      </c>
      <c r="E125" s="417"/>
      <c r="F125" s="416" t="s">
        <v>616</v>
      </c>
      <c r="G125" s="416" t="s">
        <v>777</v>
      </c>
      <c r="H125" s="416" t="s">
        <v>813</v>
      </c>
      <c r="I125" s="416"/>
      <c r="J125" s="418" t="s">
        <v>781</v>
      </c>
      <c r="K125" s="420">
        <v>250000</v>
      </c>
      <c r="L125" s="420">
        <v>250000</v>
      </c>
      <c r="M125" s="539">
        <f>H2ProjectDB434[[#This Row],[Column12]]/10^6</f>
        <v>0.25</v>
      </c>
      <c r="N125" s="575" t="s">
        <v>2805</v>
      </c>
    </row>
    <row r="126" spans="1:14" ht="32.25" customHeight="1">
      <c r="A126" s="235">
        <v>120</v>
      </c>
      <c r="B126" s="416" t="s">
        <v>858</v>
      </c>
      <c r="C126" s="416" t="s">
        <v>680</v>
      </c>
      <c r="D126" s="417">
        <v>2026</v>
      </c>
      <c r="E126" s="417"/>
      <c r="F126" s="416" t="s">
        <v>616</v>
      </c>
      <c r="G126" s="416" t="s">
        <v>779</v>
      </c>
      <c r="H126" s="416" t="s">
        <v>786</v>
      </c>
      <c r="I126" s="416"/>
      <c r="J126" s="418" t="s">
        <v>582</v>
      </c>
      <c r="K126" s="420">
        <v>750000</v>
      </c>
      <c r="L126" s="420">
        <v>750000</v>
      </c>
      <c r="M126" s="539">
        <f>H2ProjectDB434[[#This Row],[Column12]]/10^6</f>
        <v>0.75</v>
      </c>
      <c r="N126" s="575" t="s">
        <v>2805</v>
      </c>
    </row>
    <row r="127" spans="1:14" ht="32.25" customHeight="1">
      <c r="A127" s="235">
        <v>121</v>
      </c>
      <c r="B127" s="416" t="s">
        <v>866</v>
      </c>
      <c r="C127" s="416" t="s">
        <v>242</v>
      </c>
      <c r="D127" s="417">
        <v>2028</v>
      </c>
      <c r="E127" s="417"/>
      <c r="F127" s="416" t="s">
        <v>616</v>
      </c>
      <c r="G127" s="416" t="s">
        <v>789</v>
      </c>
      <c r="H127" s="416" t="s">
        <v>785</v>
      </c>
      <c r="I127" s="416"/>
      <c r="J127" s="418" t="s">
        <v>830</v>
      </c>
      <c r="K127" s="420">
        <v>800000</v>
      </c>
      <c r="L127" s="420">
        <v>800000</v>
      </c>
      <c r="M127" s="539">
        <f>H2ProjectDB434[[#This Row],[Column12]]/10^6</f>
        <v>0.8</v>
      </c>
      <c r="N127" s="575" t="s">
        <v>2805</v>
      </c>
    </row>
    <row r="128" spans="1:14" ht="32.25" customHeight="1">
      <c r="A128" s="235">
        <v>122</v>
      </c>
      <c r="B128" s="437" t="s">
        <v>861</v>
      </c>
      <c r="C128" s="416" t="s">
        <v>242</v>
      </c>
      <c r="D128" s="417">
        <v>2025</v>
      </c>
      <c r="E128" s="417"/>
      <c r="F128" s="416" t="s">
        <v>616</v>
      </c>
      <c r="G128" s="416" t="s">
        <v>779</v>
      </c>
      <c r="H128" s="416" t="s">
        <v>785</v>
      </c>
      <c r="I128" s="416"/>
      <c r="J128" s="418" t="s">
        <v>581</v>
      </c>
      <c r="K128" s="420">
        <v>1000000</v>
      </c>
      <c r="L128" s="420">
        <v>1000000</v>
      </c>
      <c r="M128" s="539">
        <f>H2ProjectDB434[[#This Row],[Column12]]/10^6</f>
        <v>1</v>
      </c>
      <c r="N128" s="575" t="s">
        <v>2805</v>
      </c>
    </row>
    <row r="129" spans="1:14" ht="32.25" customHeight="1">
      <c r="A129" s="235">
        <v>123</v>
      </c>
      <c r="B129" s="437" t="s">
        <v>862</v>
      </c>
      <c r="C129" s="416" t="s">
        <v>242</v>
      </c>
      <c r="D129" s="417">
        <v>2030</v>
      </c>
      <c r="E129" s="417"/>
      <c r="F129" s="416" t="s">
        <v>616</v>
      </c>
      <c r="G129" s="416" t="s">
        <v>779</v>
      </c>
      <c r="H129" s="416" t="s">
        <v>785</v>
      </c>
      <c r="I129" s="416"/>
      <c r="J129" s="418"/>
      <c r="K129" s="420"/>
      <c r="L129" s="420"/>
      <c r="M129" s="539">
        <f>H2ProjectDB434[[#This Row],[Column12]]/10^6</f>
        <v>0</v>
      </c>
      <c r="N129" s="575" t="s">
        <v>2805</v>
      </c>
    </row>
    <row r="130" spans="1:14" ht="32.25" customHeight="1">
      <c r="A130" s="235">
        <v>124</v>
      </c>
      <c r="B130" s="437" t="s">
        <v>863</v>
      </c>
      <c r="C130" s="416" t="s">
        <v>242</v>
      </c>
      <c r="D130" s="417">
        <v>2035</v>
      </c>
      <c r="E130" s="417"/>
      <c r="F130" s="416" t="s">
        <v>616</v>
      </c>
      <c r="G130" s="416" t="s">
        <v>779</v>
      </c>
      <c r="H130" s="416" t="s">
        <v>785</v>
      </c>
      <c r="I130" s="416"/>
      <c r="J130" s="418"/>
      <c r="K130" s="420"/>
      <c r="L130" s="420"/>
      <c r="M130" s="539">
        <f>H2ProjectDB434[[#This Row],[Column12]]/10^6</f>
        <v>0</v>
      </c>
      <c r="N130" s="575" t="s">
        <v>2805</v>
      </c>
    </row>
    <row r="131" spans="1:14" ht="32.25" customHeight="1">
      <c r="A131" s="235">
        <v>125</v>
      </c>
      <c r="B131" s="436" t="s">
        <v>859</v>
      </c>
      <c r="C131" s="416" t="s">
        <v>703</v>
      </c>
      <c r="D131" s="417">
        <v>2030</v>
      </c>
      <c r="E131" s="417"/>
      <c r="F131" s="416" t="s">
        <v>616</v>
      </c>
      <c r="G131" s="416" t="s">
        <v>789</v>
      </c>
      <c r="H131" s="416" t="s">
        <v>785</v>
      </c>
      <c r="I131" s="416"/>
      <c r="J131" s="418"/>
      <c r="K131" s="420"/>
      <c r="L131" s="420"/>
      <c r="M131" s="539">
        <f>H2ProjectDB434[[#This Row],[Column12]]/10^6</f>
        <v>0</v>
      </c>
      <c r="N131" s="575" t="s">
        <v>2805</v>
      </c>
    </row>
    <row r="132" spans="1:14" ht="32.25" customHeight="1">
      <c r="A132" s="235">
        <v>126</v>
      </c>
      <c r="B132" s="437" t="s">
        <v>860</v>
      </c>
      <c r="C132" s="416" t="s">
        <v>703</v>
      </c>
      <c r="D132" s="417">
        <v>2035</v>
      </c>
      <c r="E132" s="417"/>
      <c r="F132" s="416" t="s">
        <v>616</v>
      </c>
      <c r="G132" s="416" t="s">
        <v>789</v>
      </c>
      <c r="H132" s="416" t="s">
        <v>785</v>
      </c>
      <c r="I132" s="416"/>
      <c r="J132" s="418"/>
      <c r="K132" s="420"/>
      <c r="L132" s="420"/>
      <c r="M132" s="539">
        <f>H2ProjectDB434[[#This Row],[Column12]]/10^6</f>
        <v>0</v>
      </c>
      <c r="N132" s="575" t="s">
        <v>2805</v>
      </c>
    </row>
    <row r="133" spans="1:14" s="244" customFormat="1" ht="32.25" customHeight="1">
      <c r="A133" s="235">
        <v>127</v>
      </c>
      <c r="B133" s="244" t="s">
        <v>2791</v>
      </c>
      <c r="C133" s="244" t="s">
        <v>673</v>
      </c>
      <c r="D133" s="390">
        <v>2030</v>
      </c>
      <c r="E133" s="390"/>
      <c r="F133" s="244" t="s">
        <v>616</v>
      </c>
      <c r="H133" s="295" t="s">
        <v>609</v>
      </c>
      <c r="J133" s="342" t="s">
        <v>610</v>
      </c>
      <c r="K133" s="380">
        <v>1200000</v>
      </c>
      <c r="L133" s="380">
        <v>1200000</v>
      </c>
      <c r="M133" s="539">
        <f>H2ProjectDB434[[#This Row],[Column12]]/10^6</f>
        <v>1.2</v>
      </c>
      <c r="N133" s="244" t="s">
        <v>542</v>
      </c>
    </row>
    <row r="134" spans="1:14" ht="32.25" customHeight="1">
      <c r="A134" s="235">
        <v>128</v>
      </c>
      <c r="B134" s="244" t="s">
        <v>2791</v>
      </c>
      <c r="C134" s="244" t="s">
        <v>673</v>
      </c>
      <c r="D134" s="390">
        <v>2022</v>
      </c>
      <c r="E134" s="390"/>
      <c r="F134" s="244" t="s">
        <v>302</v>
      </c>
      <c r="G134" s="244"/>
      <c r="H134" s="295" t="s">
        <v>609</v>
      </c>
      <c r="I134" s="244"/>
      <c r="J134" s="342" t="s">
        <v>606</v>
      </c>
      <c r="K134" s="380">
        <v>5000</v>
      </c>
      <c r="L134" s="380">
        <v>5000</v>
      </c>
      <c r="M134" s="539">
        <f>H2ProjectDB434[[#This Row],[Column12]]/10^6</f>
        <v>5.0000000000000001E-3</v>
      </c>
      <c r="N134" s="244" t="s">
        <v>542</v>
      </c>
    </row>
    <row r="135" spans="1:14" s="402" customFormat="1" ht="32.25" customHeight="1" thickBot="1">
      <c r="A135" s="235">
        <v>129</v>
      </c>
      <c r="B135" s="233" t="s">
        <v>536</v>
      </c>
      <c r="C135" s="233" t="s">
        <v>672</v>
      </c>
      <c r="D135" s="388">
        <v>2017</v>
      </c>
      <c r="E135" s="397"/>
      <c r="F135" s="233" t="s">
        <v>302</v>
      </c>
      <c r="G135" s="347"/>
      <c r="H135" s="235"/>
      <c r="I135" s="235"/>
      <c r="J135" s="337" t="s">
        <v>580</v>
      </c>
      <c r="K135" s="377">
        <f xml:space="preserve"> ((8.5+9)/2)*1000</f>
        <v>8750</v>
      </c>
      <c r="L135" s="377">
        <f xml:space="preserve"> ((8.5+9)/2)*1000</f>
        <v>8750</v>
      </c>
      <c r="M135" s="539">
        <f>H2ProjectDB434[[#This Row],[Column12]]/10^6</f>
        <v>8.7500000000000008E-3</v>
      </c>
      <c r="N135" s="233" t="s">
        <v>541</v>
      </c>
    </row>
    <row r="136" spans="1:14" s="525" customFormat="1" ht="32.25" customHeight="1" thickTop="1" thickBot="1">
      <c r="A136" s="235">
        <v>130</v>
      </c>
      <c r="B136" s="233" t="s">
        <v>11</v>
      </c>
      <c r="C136" s="233" t="s">
        <v>671</v>
      </c>
      <c r="D136" s="388">
        <v>2019</v>
      </c>
      <c r="E136" s="397"/>
      <c r="F136" s="233" t="s">
        <v>302</v>
      </c>
      <c r="G136" s="233" t="s">
        <v>103</v>
      </c>
      <c r="H136" s="235"/>
      <c r="I136" s="233" t="s">
        <v>101</v>
      </c>
      <c r="J136" s="337" t="s">
        <v>575</v>
      </c>
      <c r="K136" s="377">
        <v>3</v>
      </c>
      <c r="L136" s="377">
        <v>3</v>
      </c>
      <c r="M136" s="539">
        <f>H2ProjectDB434[[#This Row],[Column12]]/10^6</f>
        <v>3.0000000000000001E-6</v>
      </c>
      <c r="N136" s="233" t="s">
        <v>646</v>
      </c>
    </row>
    <row r="137" spans="1:14" ht="32.25" customHeight="1" thickTop="1">
      <c r="A137" s="235">
        <v>131</v>
      </c>
      <c r="B137" s="233" t="s">
        <v>11</v>
      </c>
      <c r="C137" s="233" t="s">
        <v>671</v>
      </c>
      <c r="D137" s="388">
        <v>2020</v>
      </c>
      <c r="F137" s="233" t="s">
        <v>302</v>
      </c>
      <c r="G137" s="233" t="s">
        <v>103</v>
      </c>
      <c r="I137" s="233" t="s">
        <v>101</v>
      </c>
      <c r="J137" s="337" t="s">
        <v>572</v>
      </c>
      <c r="K137" s="377">
        <v>50</v>
      </c>
      <c r="L137" s="377">
        <v>50</v>
      </c>
      <c r="M137" s="539">
        <f>H2ProjectDB434[[#This Row],[Column12]]/10^6</f>
        <v>5.0000000000000002E-5</v>
      </c>
      <c r="N137" s="233" t="s">
        <v>646</v>
      </c>
    </row>
    <row r="138" spans="1:14" ht="32.25" customHeight="1">
      <c r="A138" s="235">
        <v>132</v>
      </c>
      <c r="B138" s="233" t="s">
        <v>11</v>
      </c>
      <c r="C138" s="233" t="s">
        <v>671</v>
      </c>
      <c r="D138" s="388">
        <v>2020</v>
      </c>
      <c r="F138" s="233" t="s">
        <v>302</v>
      </c>
      <c r="G138" s="233" t="s">
        <v>103</v>
      </c>
      <c r="I138" s="233" t="s">
        <v>101</v>
      </c>
      <c r="J138" s="337" t="s">
        <v>575</v>
      </c>
      <c r="K138" s="377">
        <v>3</v>
      </c>
      <c r="L138" s="377">
        <v>3</v>
      </c>
      <c r="M138" s="539">
        <f>H2ProjectDB434[[#This Row],[Column12]]/10^6</f>
        <v>3.0000000000000001E-6</v>
      </c>
      <c r="N138" s="233" t="s">
        <v>646</v>
      </c>
    </row>
    <row r="139" spans="1:14" ht="32.25" customHeight="1">
      <c r="A139" s="235">
        <v>133</v>
      </c>
      <c r="B139" s="233" t="s">
        <v>11</v>
      </c>
      <c r="C139" s="233" t="s">
        <v>671</v>
      </c>
      <c r="D139" s="388">
        <v>2020</v>
      </c>
      <c r="F139" s="233" t="s">
        <v>302</v>
      </c>
      <c r="G139" s="233" t="s">
        <v>103</v>
      </c>
      <c r="I139" s="233" t="s">
        <v>101</v>
      </c>
      <c r="J139" s="337" t="s">
        <v>575</v>
      </c>
      <c r="K139" s="377">
        <v>3</v>
      </c>
      <c r="L139" s="377">
        <v>3</v>
      </c>
      <c r="M139" s="539">
        <f>H2ProjectDB434[[#This Row],[Column12]]/10^6</f>
        <v>3.0000000000000001E-6</v>
      </c>
      <c r="N139" s="233" t="s">
        <v>646</v>
      </c>
    </row>
    <row r="140" spans="1:14" ht="32.25" customHeight="1">
      <c r="A140" s="235">
        <v>134</v>
      </c>
      <c r="B140" s="416" t="s">
        <v>843</v>
      </c>
      <c r="C140" s="416" t="s">
        <v>680</v>
      </c>
      <c r="D140" s="417">
        <v>2029</v>
      </c>
      <c r="F140" s="416" t="s">
        <v>616</v>
      </c>
      <c r="G140" s="416" t="s">
        <v>777</v>
      </c>
      <c r="H140" s="416" t="s">
        <v>786</v>
      </c>
      <c r="J140" s="418" t="s">
        <v>787</v>
      </c>
      <c r="K140" s="420">
        <f>0.3*10^6</f>
        <v>300000</v>
      </c>
      <c r="L140" s="420">
        <f>0.3*10^6</f>
        <v>300000</v>
      </c>
      <c r="M140" s="539">
        <f>H2ProjectDB434[[#This Row],[Column12]]/10^6</f>
        <v>0.3</v>
      </c>
      <c r="N140" s="575" t="s">
        <v>2805</v>
      </c>
    </row>
    <row r="141" spans="1:14" ht="32.25" customHeight="1">
      <c r="A141" s="235">
        <v>135</v>
      </c>
      <c r="B141" s="239" t="s">
        <v>43</v>
      </c>
      <c r="C141" s="356" t="s">
        <v>674</v>
      </c>
      <c r="D141" s="389">
        <v>2022</v>
      </c>
      <c r="F141" s="356" t="s">
        <v>302</v>
      </c>
      <c r="G141" s="347"/>
      <c r="K141" s="379">
        <v>4000</v>
      </c>
      <c r="L141" s="379">
        <v>4000</v>
      </c>
      <c r="M141" s="539">
        <f>H2ProjectDB434[[#This Row],[Column12]]/10^6</f>
        <v>4.0000000000000001E-3</v>
      </c>
      <c r="N141" s="239" t="s">
        <v>304</v>
      </c>
    </row>
    <row r="142" spans="1:14" ht="32.25" customHeight="1">
      <c r="A142" s="235">
        <v>136</v>
      </c>
      <c r="B142" s="233" t="s">
        <v>11</v>
      </c>
      <c r="C142" s="233" t="s">
        <v>675</v>
      </c>
      <c r="D142" s="388">
        <v>2018</v>
      </c>
      <c r="F142" s="233" t="s">
        <v>302</v>
      </c>
      <c r="G142" s="233" t="s">
        <v>103</v>
      </c>
      <c r="I142" s="233" t="s">
        <v>101</v>
      </c>
      <c r="J142" s="337" t="s">
        <v>576</v>
      </c>
      <c r="K142" s="377">
        <v>150</v>
      </c>
      <c r="L142" s="377">
        <v>150</v>
      </c>
      <c r="M142" s="539">
        <f>H2ProjectDB434[[#This Row],[Column12]]/10^6</f>
        <v>1.4999999999999999E-4</v>
      </c>
      <c r="N142" s="233" t="s">
        <v>646</v>
      </c>
    </row>
    <row r="143" spans="1:14" ht="32.25" customHeight="1">
      <c r="A143" s="235">
        <v>137</v>
      </c>
      <c r="B143" s="233" t="s">
        <v>11</v>
      </c>
      <c r="C143" s="233" t="s">
        <v>676</v>
      </c>
      <c r="D143" s="388">
        <v>2019</v>
      </c>
      <c r="F143" s="233" t="s">
        <v>567</v>
      </c>
      <c r="G143" s="233" t="s">
        <v>103</v>
      </c>
      <c r="I143" s="233" t="s">
        <v>101</v>
      </c>
      <c r="J143" s="337" t="s">
        <v>575</v>
      </c>
      <c r="K143" s="377">
        <v>3</v>
      </c>
      <c r="L143" s="377">
        <v>3</v>
      </c>
      <c r="M143" s="539">
        <f>H2ProjectDB434[[#This Row],[Column12]]/10^6</f>
        <v>3.0000000000000001E-6</v>
      </c>
      <c r="N143" s="233" t="s">
        <v>646</v>
      </c>
    </row>
    <row r="144" spans="1:14" ht="32.25" customHeight="1">
      <c r="A144" s="235">
        <v>138</v>
      </c>
      <c r="B144" s="233" t="s">
        <v>563</v>
      </c>
      <c r="C144" s="233" t="s">
        <v>677</v>
      </c>
      <c r="D144" s="388">
        <v>2026</v>
      </c>
      <c r="F144" s="233" t="s">
        <v>616</v>
      </c>
      <c r="G144" s="347"/>
      <c r="H144" s="238" t="s">
        <v>644</v>
      </c>
      <c r="I144" s="233"/>
      <c r="J144" s="339" t="s">
        <v>667</v>
      </c>
      <c r="K144" s="377">
        <f>(25000000*((2.9+3.6)/2))/1000</f>
        <v>81250</v>
      </c>
      <c r="L144" s="377">
        <f>(25000000*((2.9+3.6)/2))/1000</f>
        <v>81250</v>
      </c>
      <c r="M144" s="539">
        <f>H2ProjectDB434[[#This Row],[Column12]]/10^6</f>
        <v>8.1250000000000003E-2</v>
      </c>
      <c r="N144" s="233" t="s">
        <v>647</v>
      </c>
    </row>
    <row r="145" spans="1:14" ht="32.25" customHeight="1">
      <c r="A145" s="235">
        <v>139</v>
      </c>
      <c r="B145" s="236" t="s">
        <v>565</v>
      </c>
      <c r="C145" s="236" t="s">
        <v>242</v>
      </c>
      <c r="D145" s="391">
        <v>2024</v>
      </c>
      <c r="F145" s="356" t="s">
        <v>568</v>
      </c>
      <c r="G145" s="354" t="s">
        <v>665</v>
      </c>
      <c r="H145" s="354" t="s">
        <v>273</v>
      </c>
      <c r="I145" s="236"/>
      <c r="J145" s="355"/>
      <c r="K145" s="381">
        <f>1*10^6</f>
        <v>1000000</v>
      </c>
      <c r="L145" s="381">
        <f>1*10^6</f>
        <v>1000000</v>
      </c>
      <c r="M145" s="539">
        <f>H2ProjectDB434[[#This Row],[Column12]]/10^6</f>
        <v>1</v>
      </c>
      <c r="N145" s="236" t="s">
        <v>751</v>
      </c>
    </row>
    <row r="146" spans="1:14" ht="32.25" customHeight="1">
      <c r="A146" s="235">
        <v>140</v>
      </c>
      <c r="B146" s="240" t="s">
        <v>2801</v>
      </c>
      <c r="C146" s="356" t="s">
        <v>242</v>
      </c>
      <c r="D146" s="394">
        <v>2023</v>
      </c>
      <c r="F146" s="356" t="s">
        <v>302</v>
      </c>
      <c r="G146" s="347"/>
      <c r="H146" s="241" t="s">
        <v>617</v>
      </c>
      <c r="I146" s="233"/>
      <c r="J146" s="339"/>
      <c r="K146" s="384">
        <v>9072</v>
      </c>
      <c r="L146" s="384">
        <v>9072</v>
      </c>
      <c r="M146" s="539">
        <f>H2ProjectDB434[[#This Row],[Column12]]/10^6</f>
        <v>9.0720000000000002E-3</v>
      </c>
      <c r="N146" s="240" t="s">
        <v>688</v>
      </c>
    </row>
    <row r="147" spans="1:14" ht="32.25" customHeight="1">
      <c r="A147" s="235">
        <v>141</v>
      </c>
      <c r="B147" s="315" t="s">
        <v>2800</v>
      </c>
      <c r="C147" s="370" t="s">
        <v>242</v>
      </c>
      <c r="D147" s="531">
        <v>2025</v>
      </c>
      <c r="E147" s="400"/>
      <c r="F147" s="315" t="s">
        <v>616</v>
      </c>
      <c r="G147" s="364"/>
      <c r="H147" s="532" t="s">
        <v>617</v>
      </c>
      <c r="I147" s="309"/>
      <c r="J147" s="352"/>
      <c r="K147" s="533">
        <v>181437</v>
      </c>
      <c r="L147" s="533">
        <v>181437</v>
      </c>
      <c r="M147" s="539">
        <f>H2ProjectDB434[[#This Row],[Column12]]/10^6</f>
        <v>0.18143699999999999</v>
      </c>
      <c r="N147" s="315" t="s">
        <v>2793</v>
      </c>
    </row>
    <row r="148" spans="1:14" ht="32.25" customHeight="1">
      <c r="A148" s="235">
        <v>142</v>
      </c>
      <c r="B148" s="244" t="s">
        <v>90</v>
      </c>
      <c r="C148" s="244" t="s">
        <v>242</v>
      </c>
      <c r="D148" s="390">
        <v>2030</v>
      </c>
      <c r="E148" s="390"/>
      <c r="F148" s="244" t="s">
        <v>616</v>
      </c>
      <c r="G148" s="244"/>
      <c r="H148" s="295" t="s">
        <v>609</v>
      </c>
      <c r="I148" s="244"/>
      <c r="J148" s="342" t="s">
        <v>613</v>
      </c>
      <c r="K148" s="380">
        <v>5000000</v>
      </c>
      <c r="L148" s="380">
        <v>5000000</v>
      </c>
      <c r="M148" s="539">
        <f>H2ProjectDB434[[#This Row],[Column12]]/10^6</f>
        <v>5</v>
      </c>
      <c r="N148" s="244" t="s">
        <v>542</v>
      </c>
    </row>
    <row r="149" spans="1:14" ht="32.25" customHeight="1">
      <c r="A149" s="235">
        <v>143</v>
      </c>
      <c r="B149" s="233" t="s">
        <v>561</v>
      </c>
      <c r="C149" s="233" t="s">
        <v>680</v>
      </c>
      <c r="D149" s="388">
        <v>2026</v>
      </c>
      <c r="F149" s="233" t="s">
        <v>566</v>
      </c>
      <c r="G149" s="347"/>
      <c r="H149" s="233" t="s">
        <v>431</v>
      </c>
      <c r="J149" s="339" t="s">
        <v>582</v>
      </c>
      <c r="K149" s="377">
        <f>((0.5+1)/2)*10^6</f>
        <v>750000</v>
      </c>
      <c r="L149" s="377">
        <f>((0.5+1)/2)*10^6</f>
        <v>750000</v>
      </c>
      <c r="M149" s="539">
        <f>H2ProjectDB434[[#This Row],[Column12]]/10^6</f>
        <v>0.75</v>
      </c>
      <c r="N149" s="233" t="s">
        <v>541</v>
      </c>
    </row>
    <row r="150" spans="1:14" ht="32.25" customHeight="1" thickBot="1">
      <c r="L150" s="542"/>
      <c r="M150" s="550"/>
      <c r="N150" s="349"/>
    </row>
    <row r="151" spans="1:14" ht="32.25" customHeight="1" thickTop="1" thickBot="1">
      <c r="A151" s="525"/>
      <c r="B151" s="524" t="s">
        <v>2813</v>
      </c>
      <c r="C151" s="525"/>
      <c r="D151" s="526"/>
      <c r="E151" s="526"/>
      <c r="F151" s="525"/>
      <c r="G151" s="525"/>
      <c r="H151" s="525"/>
      <c r="I151" s="525"/>
      <c r="J151" s="527"/>
      <c r="K151" s="527"/>
      <c r="L151" s="543"/>
      <c r="M151" s="551"/>
      <c r="N151" s="528"/>
    </row>
    <row r="152" spans="1:14" ht="32.25" customHeight="1" thickTop="1">
      <c r="L152" s="542"/>
      <c r="M152" s="550"/>
      <c r="N152" s="245"/>
    </row>
    <row r="153" spans="1:14" s="309" customFormat="1" ht="32.25" customHeight="1">
      <c r="B153" s="535" t="s">
        <v>2814</v>
      </c>
      <c r="D153" s="400"/>
      <c r="E153" s="400"/>
      <c r="J153" s="352"/>
      <c r="K153" s="352"/>
      <c r="L153" s="544"/>
      <c r="M153" s="552"/>
      <c r="N153" s="545"/>
    </row>
    <row r="154" spans="1:14" s="309" customFormat="1" ht="32.25" customHeight="1">
      <c r="B154" s="309" t="s">
        <v>2815</v>
      </c>
      <c r="D154" s="400"/>
      <c r="E154" s="400"/>
      <c r="J154" s="352"/>
      <c r="K154" s="352"/>
      <c r="L154" s="544"/>
      <c r="M154" s="552"/>
      <c r="N154" s="545"/>
    </row>
    <row r="155" spans="1:14" s="309" customFormat="1" ht="32.25" customHeight="1">
      <c r="D155" s="400"/>
      <c r="E155" s="400"/>
      <c r="J155" s="352"/>
      <c r="K155" s="352"/>
      <c r="L155" s="544"/>
      <c r="M155" s="552"/>
      <c r="N155" s="545"/>
    </row>
    <row r="156" spans="1:14" ht="32.25" customHeight="1">
      <c r="L156" s="542"/>
      <c r="M156" s="550"/>
      <c r="N156" s="245"/>
    </row>
    <row r="157" spans="1:14" ht="32.25" customHeight="1">
      <c r="L157" s="542"/>
      <c r="M157" s="550"/>
      <c r="N157" s="245"/>
    </row>
    <row r="158" spans="1:14" ht="32.25" customHeight="1">
      <c r="L158" s="542"/>
      <c r="M158" s="550"/>
      <c r="N158" s="245"/>
    </row>
    <row r="159" spans="1:14" ht="32.25" customHeight="1">
      <c r="L159" s="542"/>
      <c r="M159" s="550"/>
      <c r="N159" s="245"/>
    </row>
    <row r="160" spans="1:14" ht="32.25" customHeight="1">
      <c r="L160" s="542"/>
      <c r="M160" s="550"/>
      <c r="N160" s="245"/>
    </row>
    <row r="161" spans="12:14" ht="32.25" customHeight="1">
      <c r="L161" s="542"/>
      <c r="M161" s="550"/>
      <c r="N161" s="245"/>
    </row>
    <row r="162" spans="12:14" ht="32.25" customHeight="1">
      <c r="L162" s="542"/>
      <c r="M162" s="550"/>
      <c r="N162" s="245"/>
    </row>
    <row r="163" spans="12:14" ht="32.25" customHeight="1">
      <c r="L163" s="542"/>
      <c r="M163" s="550"/>
      <c r="N163" s="245"/>
    </row>
    <row r="164" spans="12:14" ht="32.25" customHeight="1">
      <c r="L164" s="542"/>
      <c r="M164" s="550"/>
      <c r="N164" s="245"/>
    </row>
    <row r="165" spans="12:14" ht="32.25" customHeight="1">
      <c r="L165" s="542"/>
      <c r="M165" s="550"/>
      <c r="N165" s="245"/>
    </row>
    <row r="166" spans="12:14" ht="32.25" customHeight="1">
      <c r="L166" s="542"/>
      <c r="M166" s="550"/>
      <c r="N166" s="245"/>
    </row>
    <row r="167" spans="12:14" ht="32.25" customHeight="1">
      <c r="L167" s="542"/>
      <c r="M167" s="550"/>
      <c r="N167" s="245"/>
    </row>
    <row r="168" spans="12:14" ht="32.25" customHeight="1">
      <c r="L168" s="542"/>
      <c r="M168" s="550"/>
      <c r="N168" s="245"/>
    </row>
    <row r="169" spans="12:14" ht="32.25" customHeight="1">
      <c r="L169" s="542"/>
      <c r="M169" s="550"/>
      <c r="N169" s="245"/>
    </row>
    <row r="170" spans="12:14" ht="32.25" customHeight="1">
      <c r="L170" s="542"/>
      <c r="M170" s="550"/>
      <c r="N170" s="245"/>
    </row>
    <row r="171" spans="12:14" ht="32.25" customHeight="1">
      <c r="L171" s="542"/>
      <c r="M171" s="550"/>
      <c r="N171" s="245"/>
    </row>
    <row r="172" spans="12:14" ht="32.25" customHeight="1">
      <c r="L172" s="542"/>
      <c r="M172" s="550"/>
      <c r="N172" s="245"/>
    </row>
    <row r="173" spans="12:14" ht="32.25" customHeight="1">
      <c r="L173" s="542"/>
      <c r="M173" s="550"/>
      <c r="N173" s="245"/>
    </row>
    <row r="174" spans="12:14" ht="32.25" customHeight="1">
      <c r="L174" s="542"/>
      <c r="M174" s="550"/>
      <c r="N174" s="245"/>
    </row>
    <row r="175" spans="12:14" ht="32.25" customHeight="1">
      <c r="L175" s="542"/>
      <c r="M175" s="550"/>
      <c r="N175" s="245"/>
    </row>
    <row r="176" spans="12:14" ht="32.25" customHeight="1">
      <c r="L176" s="542"/>
      <c r="M176" s="550"/>
      <c r="N176" s="245"/>
    </row>
    <row r="177" spans="2:14" ht="32.25" customHeight="1">
      <c r="L177" s="542"/>
      <c r="M177" s="550"/>
      <c r="N177" s="245"/>
    </row>
    <row r="178" spans="2:14" ht="32.25" customHeight="1">
      <c r="L178" s="542"/>
      <c r="M178" s="550"/>
      <c r="N178" s="245"/>
    </row>
    <row r="179" spans="2:14" ht="32.25" customHeight="1">
      <c r="L179" s="542"/>
      <c r="M179" s="550"/>
      <c r="N179" s="245"/>
    </row>
    <row r="180" spans="2:14" ht="32.25" customHeight="1">
      <c r="L180" s="542"/>
      <c r="M180" s="550"/>
      <c r="N180" s="245"/>
    </row>
    <row r="181" spans="2:14" ht="32.25" customHeight="1">
      <c r="L181" s="542"/>
      <c r="M181" s="550"/>
      <c r="N181" s="245"/>
    </row>
    <row r="182" spans="2:14" ht="32.25" customHeight="1">
      <c r="L182" s="542"/>
      <c r="M182" s="550"/>
      <c r="N182" s="245"/>
    </row>
    <row r="183" spans="2:14" ht="32.25" customHeight="1">
      <c r="L183" s="542"/>
      <c r="M183" s="550"/>
      <c r="N183" s="245"/>
    </row>
    <row r="184" spans="2:14" ht="32.25" customHeight="1">
      <c r="L184" s="542"/>
      <c r="M184" s="550"/>
      <c r="N184" s="245"/>
    </row>
    <row r="185" spans="2:14" ht="32.25" customHeight="1">
      <c r="L185" s="542"/>
      <c r="M185" s="550"/>
      <c r="N185" s="245"/>
    </row>
    <row r="186" spans="2:14" ht="32.25" customHeight="1">
      <c r="L186" s="542"/>
      <c r="M186" s="550"/>
      <c r="N186" s="245"/>
    </row>
    <row r="187" spans="2:14" ht="32.25" customHeight="1">
      <c r="L187" s="542"/>
      <c r="M187" s="550"/>
      <c r="N187" s="245"/>
    </row>
    <row r="188" spans="2:14" ht="32.25" customHeight="1">
      <c r="L188" s="542"/>
      <c r="M188" s="550"/>
      <c r="N188" s="245"/>
    </row>
    <row r="189" spans="2:14" ht="32.25" customHeight="1">
      <c r="L189" s="542"/>
      <c r="M189" s="550"/>
      <c r="N189" s="245"/>
    </row>
    <row r="190" spans="2:14" ht="32.25" customHeight="1">
      <c r="L190" s="542"/>
      <c r="M190" s="550"/>
      <c r="N190" s="245"/>
    </row>
    <row r="191" spans="2:14" ht="32.25" customHeight="1">
      <c r="L191" s="542"/>
      <c r="M191" s="550"/>
      <c r="N191" s="245"/>
    </row>
    <row r="192" spans="2:14" ht="32.25" customHeight="1">
      <c r="B192" s="442"/>
      <c r="L192" s="542"/>
      <c r="M192" s="550"/>
      <c r="N192" s="245"/>
    </row>
    <row r="193" spans="12:14" ht="32.25" customHeight="1">
      <c r="L193" s="542"/>
      <c r="M193" s="550"/>
      <c r="N193" s="245"/>
    </row>
    <row r="194" spans="12:14" ht="32.25" customHeight="1">
      <c r="L194" s="542"/>
      <c r="M194" s="550"/>
      <c r="N194" s="245"/>
    </row>
    <row r="195" spans="12:14" ht="32.25" customHeight="1">
      <c r="L195" s="542"/>
      <c r="M195" s="550"/>
      <c r="N195" s="245"/>
    </row>
    <row r="196" spans="12:14" ht="32.25" customHeight="1">
      <c r="L196" s="542"/>
      <c r="M196" s="550"/>
      <c r="N196" s="245"/>
    </row>
    <row r="197" spans="12:14" ht="32.25" customHeight="1">
      <c r="L197" s="542"/>
      <c r="M197" s="550"/>
      <c r="N197" s="245"/>
    </row>
    <row r="198" spans="12:14" ht="32.25" customHeight="1">
      <c r="L198" s="542"/>
      <c r="M198" s="550"/>
      <c r="N198" s="245"/>
    </row>
    <row r="199" spans="12:14" ht="32.25" customHeight="1">
      <c r="L199" s="542"/>
      <c r="M199" s="550"/>
      <c r="N199" s="245"/>
    </row>
    <row r="200" spans="12:14" ht="32.25" customHeight="1">
      <c r="L200" s="542"/>
      <c r="M200" s="550"/>
      <c r="N200" s="245"/>
    </row>
    <row r="201" spans="12:14" ht="32.25" customHeight="1">
      <c r="L201" s="542"/>
      <c r="M201" s="550"/>
      <c r="N201" s="245"/>
    </row>
    <row r="202" spans="12:14" ht="32.25" customHeight="1">
      <c r="L202" s="542"/>
      <c r="M202" s="550"/>
      <c r="N202" s="245"/>
    </row>
    <row r="203" spans="12:14" ht="32.25" customHeight="1">
      <c r="L203" s="542"/>
      <c r="M203" s="550"/>
      <c r="N203" s="245"/>
    </row>
    <row r="204" spans="12:14" ht="32.25" customHeight="1">
      <c r="L204" s="542"/>
      <c r="M204" s="550"/>
      <c r="N204" s="245"/>
    </row>
    <row r="205" spans="12:14" ht="32.25" customHeight="1">
      <c r="L205" s="542"/>
      <c r="M205" s="550"/>
      <c r="N205" s="245"/>
    </row>
    <row r="206" spans="12:14" ht="32.25" customHeight="1">
      <c r="L206" s="542"/>
      <c r="M206" s="550"/>
      <c r="N206" s="245"/>
    </row>
    <row r="207" spans="12:14" ht="32.25" customHeight="1">
      <c r="L207" s="542"/>
      <c r="M207" s="550"/>
      <c r="N207" s="245"/>
    </row>
    <row r="208" spans="12:14" ht="32.25" customHeight="1">
      <c r="L208" s="542"/>
      <c r="M208" s="550"/>
      <c r="N208" s="245"/>
    </row>
    <row r="209" spans="12:14" ht="32.25" customHeight="1">
      <c r="L209" s="542"/>
      <c r="M209" s="550"/>
      <c r="N209" s="245"/>
    </row>
    <row r="210" spans="12:14" ht="32.25" customHeight="1">
      <c r="L210" s="542"/>
      <c r="M210" s="550"/>
      <c r="N210" s="245"/>
    </row>
    <row r="211" spans="12:14" ht="32.25" customHeight="1">
      <c r="L211" s="542"/>
      <c r="M211" s="550"/>
      <c r="N211" s="245"/>
    </row>
    <row r="212" spans="12:14" ht="32.25" customHeight="1">
      <c r="L212" s="542"/>
      <c r="M212" s="550"/>
      <c r="N212" s="245"/>
    </row>
    <row r="213" spans="12:14" ht="32.25" customHeight="1">
      <c r="L213" s="542"/>
      <c r="M213" s="550"/>
      <c r="N213" s="245"/>
    </row>
    <row r="214" spans="12:14" ht="32.25" customHeight="1">
      <c r="L214" s="542"/>
      <c r="M214" s="550"/>
      <c r="N214" s="245"/>
    </row>
    <row r="215" spans="12:14" ht="32.25" customHeight="1">
      <c r="L215" s="542"/>
      <c r="M215" s="550"/>
      <c r="N215" s="245"/>
    </row>
    <row r="216" spans="12:14" ht="32.25" customHeight="1">
      <c r="L216" s="542"/>
      <c r="M216" s="550"/>
      <c r="N216" s="245"/>
    </row>
    <row r="217" spans="12:14" ht="32.25" customHeight="1">
      <c r="L217" s="542"/>
      <c r="M217" s="550"/>
      <c r="N217" s="245"/>
    </row>
    <row r="218" spans="12:14" ht="32.25" customHeight="1">
      <c r="L218" s="542"/>
      <c r="M218" s="550"/>
      <c r="N218" s="245"/>
    </row>
    <row r="219" spans="12:14" ht="32.25" customHeight="1">
      <c r="L219" s="542"/>
      <c r="M219" s="550"/>
      <c r="N219" s="245"/>
    </row>
    <row r="220" spans="12:14" ht="32.25" customHeight="1">
      <c r="L220" s="542"/>
      <c r="M220" s="550"/>
      <c r="N220" s="245"/>
    </row>
    <row r="221" spans="12:14" ht="32.25" customHeight="1">
      <c r="L221" s="542"/>
      <c r="M221" s="550"/>
      <c r="N221" s="245"/>
    </row>
    <row r="222" spans="12:14" ht="32.25" customHeight="1">
      <c r="L222" s="542"/>
      <c r="M222" s="550"/>
      <c r="N222" s="245"/>
    </row>
    <row r="223" spans="12:14" ht="32.25" customHeight="1">
      <c r="L223" s="542"/>
      <c r="M223" s="550"/>
      <c r="N223" s="245"/>
    </row>
    <row r="224" spans="12:14" ht="32.25" customHeight="1">
      <c r="L224" s="542"/>
      <c r="M224" s="550"/>
      <c r="N224" s="245"/>
    </row>
    <row r="225" spans="2:14" ht="32.25" customHeight="1">
      <c r="L225" s="542"/>
      <c r="M225" s="550"/>
      <c r="N225" s="245"/>
    </row>
    <row r="226" spans="2:14" ht="32.25" customHeight="1">
      <c r="L226" s="542"/>
      <c r="M226" s="550"/>
      <c r="N226" s="245"/>
    </row>
    <row r="227" spans="2:14" ht="32.25" customHeight="1">
      <c r="L227" s="542"/>
      <c r="M227" s="550"/>
      <c r="N227" s="245"/>
    </row>
    <row r="228" spans="2:14" ht="32.25" customHeight="1">
      <c r="L228" s="542"/>
      <c r="M228" s="550"/>
      <c r="N228" s="245"/>
    </row>
    <row r="229" spans="2:14" ht="32.25" customHeight="1">
      <c r="L229" s="542"/>
      <c r="M229" s="550"/>
      <c r="N229" s="245"/>
    </row>
    <row r="230" spans="2:14" ht="32.25" customHeight="1">
      <c r="L230" s="542"/>
      <c r="M230" s="550"/>
      <c r="N230" s="245"/>
    </row>
    <row r="231" spans="2:14" ht="32.25" customHeight="1">
      <c r="L231" s="542"/>
      <c r="M231" s="550"/>
      <c r="N231" s="245"/>
    </row>
    <row r="232" spans="2:14" ht="32.25" customHeight="1">
      <c r="L232" s="542"/>
      <c r="M232" s="550"/>
      <c r="N232" s="245"/>
    </row>
    <row r="233" spans="2:14" ht="32.25" customHeight="1">
      <c r="L233" s="542"/>
      <c r="M233" s="550"/>
      <c r="N233" s="245"/>
    </row>
    <row r="234" spans="2:14" ht="32.25" customHeight="1">
      <c r="L234" s="542"/>
      <c r="M234" s="550"/>
      <c r="N234" s="245"/>
    </row>
    <row r="235" spans="2:14" ht="32.25" customHeight="1">
      <c r="L235" s="542"/>
      <c r="M235" s="550"/>
      <c r="N235" s="245"/>
    </row>
    <row r="236" spans="2:14" ht="32.25" customHeight="1">
      <c r="C236" s="245"/>
      <c r="L236" s="542"/>
      <c r="M236" s="550"/>
      <c r="N236" s="245"/>
    </row>
    <row r="237" spans="2:14" ht="32.25" customHeight="1">
      <c r="L237" s="542"/>
      <c r="M237" s="550"/>
      <c r="N237" s="245"/>
    </row>
    <row r="238" spans="2:14" ht="32.25" customHeight="1">
      <c r="L238" s="542"/>
      <c r="M238" s="550"/>
      <c r="N238" s="245"/>
    </row>
    <row r="239" spans="2:14" ht="32.25" customHeight="1">
      <c r="C239" s="245"/>
      <c r="L239" s="542"/>
      <c r="M239" s="550"/>
      <c r="N239" s="245"/>
    </row>
    <row r="240" spans="2:14" ht="32.25" customHeight="1">
      <c r="L240" s="542"/>
      <c r="M240" s="550"/>
      <c r="N240" s="245"/>
    </row>
    <row r="241" spans="2:14" ht="32.25" customHeight="1">
      <c r="C241" s="245"/>
      <c r="L241" s="542"/>
      <c r="M241" s="550"/>
      <c r="N241" s="245"/>
    </row>
    <row r="242" spans="2:14" ht="32.25" customHeight="1">
      <c r="C242" s="245"/>
      <c r="L242" s="542"/>
      <c r="M242" s="550"/>
      <c r="N242" s="245"/>
    </row>
    <row r="243" spans="2:14" ht="32.25" customHeight="1">
      <c r="C243" s="245"/>
      <c r="L243" s="542"/>
      <c r="M243" s="550"/>
      <c r="N243" s="245"/>
    </row>
    <row r="244" spans="2:14" ht="32.25" customHeight="1">
      <c r="C244" s="245"/>
      <c r="L244" s="542"/>
      <c r="M244" s="550"/>
      <c r="N244" s="245"/>
    </row>
    <row r="245" spans="2:14" ht="32.25" customHeight="1">
      <c r="C245" s="245"/>
      <c r="L245" s="542"/>
      <c r="M245" s="550"/>
      <c r="N245" s="245"/>
    </row>
    <row r="246" spans="2:14" ht="32.25" customHeight="1">
      <c r="C246" s="245"/>
      <c r="L246" s="542"/>
      <c r="M246" s="550"/>
      <c r="N246" s="245"/>
    </row>
    <row r="247" spans="2:14" ht="32.25" customHeight="1">
      <c r="C247" s="245"/>
      <c r="L247" s="542"/>
      <c r="M247" s="550"/>
      <c r="N247" s="245"/>
    </row>
    <row r="248" spans="2:14" ht="32.25" customHeight="1">
      <c r="C248" s="245"/>
      <c r="L248" s="542"/>
      <c r="M248" s="550"/>
      <c r="N248" s="245"/>
    </row>
    <row r="249" spans="2:14" ht="32.25" customHeight="1">
      <c r="C249" s="245"/>
      <c r="L249" s="542"/>
      <c r="M249" s="550"/>
      <c r="N249" s="245"/>
    </row>
    <row r="250" spans="2:14" ht="32.25" customHeight="1">
      <c r="C250" s="245"/>
      <c r="L250" s="542"/>
      <c r="M250" s="550"/>
      <c r="N250" s="245"/>
    </row>
    <row r="251" spans="2:14" ht="32.25" customHeight="1">
      <c r="C251" s="245"/>
      <c r="L251" s="542"/>
      <c r="M251" s="550"/>
      <c r="N251" s="245"/>
    </row>
    <row r="252" spans="2:14" ht="32.25" customHeight="1">
      <c r="C252" s="245"/>
      <c r="L252" s="542"/>
      <c r="M252" s="550"/>
      <c r="N252" s="245"/>
    </row>
    <row r="253" spans="2:14" ht="32.25" customHeight="1">
      <c r="C253" s="245"/>
      <c r="L253" s="542"/>
      <c r="M253" s="550"/>
      <c r="N253" s="245"/>
    </row>
    <row r="254" spans="2:14" ht="32.25" customHeight="1">
      <c r="C254" s="245"/>
      <c r="L254" s="542"/>
      <c r="M254" s="550"/>
      <c r="N254" s="245"/>
    </row>
    <row r="255" spans="2:14" ht="32.25" customHeight="1">
      <c r="L255" s="542"/>
      <c r="M255" s="550"/>
      <c r="N255" s="245"/>
    </row>
    <row r="256" spans="2:14" ht="32.25" customHeight="1">
      <c r="L256" s="542"/>
      <c r="M256" s="550"/>
      <c r="N256" s="245"/>
    </row>
    <row r="257" spans="12:14" ht="32.25" customHeight="1">
      <c r="L257" s="542"/>
      <c r="M257" s="550"/>
      <c r="N257" s="245"/>
    </row>
    <row r="258" spans="12:14" ht="32.25" customHeight="1">
      <c r="L258" s="542"/>
      <c r="M258" s="550"/>
      <c r="N258" s="245"/>
    </row>
    <row r="259" spans="12:14" ht="32.25" customHeight="1">
      <c r="L259" s="542"/>
      <c r="M259" s="550"/>
      <c r="N259" s="245"/>
    </row>
    <row r="260" spans="12:14" ht="32.25" customHeight="1">
      <c r="L260" s="542"/>
      <c r="M260" s="550"/>
      <c r="N260" s="245"/>
    </row>
    <row r="261" spans="12:14" ht="32.25" customHeight="1">
      <c r="L261" s="542"/>
      <c r="M261" s="550"/>
      <c r="N261" s="245"/>
    </row>
    <row r="262" spans="12:14" ht="32.25" customHeight="1">
      <c r="L262" s="542"/>
      <c r="M262" s="550"/>
      <c r="N262" s="245"/>
    </row>
    <row r="263" spans="12:14" ht="32.25" customHeight="1">
      <c r="L263" s="542"/>
      <c r="M263" s="550"/>
      <c r="N263" s="245"/>
    </row>
    <row r="264" spans="12:14" ht="32.25" customHeight="1">
      <c r="L264" s="542"/>
      <c r="M264" s="550"/>
      <c r="N264" s="245"/>
    </row>
    <row r="265" spans="12:14" ht="32.25" customHeight="1">
      <c r="L265" s="542"/>
      <c r="M265" s="550"/>
      <c r="N265" s="245"/>
    </row>
    <row r="266" spans="12:14" ht="32.25" customHeight="1">
      <c r="L266" s="542"/>
      <c r="M266" s="550"/>
      <c r="N266" s="245"/>
    </row>
    <row r="267" spans="12:14" ht="32.25" customHeight="1">
      <c r="L267" s="542"/>
      <c r="M267" s="550"/>
      <c r="N267" s="245"/>
    </row>
    <row r="268" spans="12:14" ht="32.25" customHeight="1">
      <c r="L268" s="542"/>
      <c r="M268" s="550"/>
      <c r="N268" s="245"/>
    </row>
    <row r="269" spans="12:14" ht="32.25" customHeight="1">
      <c r="L269" s="542"/>
      <c r="M269" s="550"/>
      <c r="N269" s="245"/>
    </row>
    <row r="270" spans="12:14" ht="32.25" customHeight="1">
      <c r="L270" s="542"/>
      <c r="M270" s="550"/>
      <c r="N270" s="245"/>
    </row>
    <row r="271" spans="12:14" ht="32.25" customHeight="1">
      <c r="L271" s="542"/>
      <c r="M271" s="550"/>
      <c r="N271" s="245"/>
    </row>
    <row r="272" spans="12:14" ht="32.25" customHeight="1">
      <c r="L272" s="542"/>
      <c r="M272" s="550"/>
      <c r="N272" s="245"/>
    </row>
    <row r="273" spans="12:14" ht="32.25" customHeight="1">
      <c r="L273" s="542"/>
      <c r="M273" s="550"/>
      <c r="N273" s="245"/>
    </row>
    <row r="274" spans="12:14" ht="32.25" customHeight="1">
      <c r="L274" s="542"/>
      <c r="M274" s="550"/>
      <c r="N274" s="245"/>
    </row>
    <row r="275" spans="12:14" ht="32.25" customHeight="1">
      <c r="L275" s="542"/>
      <c r="M275" s="550"/>
      <c r="N275" s="245"/>
    </row>
    <row r="276" spans="12:14" ht="32.25" customHeight="1">
      <c r="L276" s="542"/>
      <c r="M276" s="550"/>
      <c r="N276" s="245"/>
    </row>
    <row r="277" spans="12:14" ht="32.25" customHeight="1">
      <c r="L277" s="542"/>
      <c r="M277" s="550"/>
      <c r="N277" s="245"/>
    </row>
    <row r="278" spans="12:14" ht="32.25" customHeight="1">
      <c r="L278" s="542"/>
      <c r="M278" s="550"/>
      <c r="N278" s="245"/>
    </row>
    <row r="279" spans="12:14" ht="32.25" customHeight="1">
      <c r="L279" s="542"/>
      <c r="M279" s="550"/>
      <c r="N279" s="245"/>
    </row>
    <row r="280" spans="12:14" ht="32.25" customHeight="1">
      <c r="L280" s="542"/>
      <c r="M280" s="550"/>
      <c r="N280" s="245"/>
    </row>
    <row r="281" spans="12:14" ht="32.25" customHeight="1">
      <c r="L281" s="542"/>
      <c r="M281" s="550"/>
      <c r="N281" s="245"/>
    </row>
    <row r="282" spans="12:14" ht="32.25" customHeight="1">
      <c r="L282" s="542"/>
      <c r="M282" s="550"/>
      <c r="N282" s="245"/>
    </row>
    <row r="283" spans="12:14" ht="32.25" customHeight="1">
      <c r="L283" s="542"/>
      <c r="M283" s="550"/>
      <c r="N283" s="245"/>
    </row>
    <row r="284" spans="12:14" ht="32.25" customHeight="1">
      <c r="L284" s="542"/>
      <c r="M284" s="550"/>
      <c r="N284" s="245"/>
    </row>
    <row r="285" spans="12:14" ht="32.25" customHeight="1">
      <c r="L285" s="542"/>
      <c r="M285" s="550"/>
      <c r="N285" s="245"/>
    </row>
    <row r="286" spans="12:14" ht="32.25" customHeight="1">
      <c r="L286" s="542"/>
      <c r="M286" s="550"/>
      <c r="N286" s="245"/>
    </row>
    <row r="287" spans="12:14" ht="32.25" customHeight="1">
      <c r="L287" s="542"/>
      <c r="M287" s="550"/>
      <c r="N287" s="245"/>
    </row>
    <row r="288" spans="12:14" ht="32.25" customHeight="1">
      <c r="L288" s="542"/>
      <c r="M288" s="550"/>
      <c r="N288" s="245"/>
    </row>
    <row r="289" spans="12:14" ht="32.25" customHeight="1">
      <c r="L289" s="542"/>
      <c r="M289" s="550"/>
      <c r="N289" s="245"/>
    </row>
    <row r="290" spans="12:14" ht="32.25" customHeight="1">
      <c r="L290" s="542"/>
      <c r="M290" s="550"/>
      <c r="N290" s="245"/>
    </row>
    <row r="291" spans="12:14" ht="32.25" customHeight="1">
      <c r="L291" s="542"/>
      <c r="M291" s="550"/>
      <c r="N291" s="245"/>
    </row>
    <row r="292" spans="12:14" ht="32.25" customHeight="1">
      <c r="L292" s="542"/>
      <c r="M292" s="550"/>
      <c r="N292" s="245"/>
    </row>
    <row r="293" spans="12:14" ht="32.25" customHeight="1">
      <c r="L293" s="542"/>
      <c r="M293" s="550"/>
      <c r="N293" s="245"/>
    </row>
    <row r="294" spans="12:14" ht="32.25" customHeight="1">
      <c r="L294" s="542"/>
      <c r="M294" s="550"/>
      <c r="N294" s="245"/>
    </row>
    <row r="295" spans="12:14" ht="32.25" customHeight="1">
      <c r="L295" s="542"/>
      <c r="M295" s="550"/>
      <c r="N295" s="245"/>
    </row>
    <row r="296" spans="12:14" ht="32.25" customHeight="1">
      <c r="L296" s="542"/>
      <c r="M296" s="550"/>
      <c r="N296" s="245"/>
    </row>
    <row r="297" spans="12:14" ht="32.25" customHeight="1">
      <c r="L297" s="542"/>
      <c r="M297" s="550"/>
      <c r="N297" s="245"/>
    </row>
    <row r="298" spans="12:14" ht="32.25" customHeight="1">
      <c r="L298" s="542"/>
      <c r="M298" s="550"/>
      <c r="N298" s="245"/>
    </row>
    <row r="299" spans="12:14" ht="32.25" customHeight="1">
      <c r="L299" s="542"/>
      <c r="M299" s="550"/>
      <c r="N299" s="245"/>
    </row>
    <row r="300" spans="12:14" ht="32.25" customHeight="1">
      <c r="L300" s="542"/>
      <c r="M300" s="550"/>
      <c r="N300" s="245"/>
    </row>
    <row r="301" spans="12:14" ht="32.25" customHeight="1">
      <c r="L301" s="542"/>
      <c r="M301" s="550"/>
      <c r="N301" s="245"/>
    </row>
    <row r="302" spans="12:14" ht="32.25" customHeight="1">
      <c r="L302" s="542"/>
      <c r="M302" s="550"/>
      <c r="N302" s="245"/>
    </row>
    <row r="303" spans="12:14" ht="32.25" customHeight="1">
      <c r="L303" s="542"/>
      <c r="M303" s="550"/>
      <c r="N303" s="245"/>
    </row>
    <row r="304" spans="12:14" ht="32.25" customHeight="1">
      <c r="L304" s="542"/>
      <c r="M304" s="550"/>
      <c r="N304" s="245"/>
    </row>
    <row r="305" spans="12:14" ht="32.25" customHeight="1">
      <c r="L305" s="542"/>
      <c r="M305" s="550"/>
      <c r="N305" s="245"/>
    </row>
    <row r="306" spans="12:14" ht="32.25" customHeight="1">
      <c r="L306" s="542"/>
      <c r="M306" s="550"/>
      <c r="N306" s="245"/>
    </row>
    <row r="307" spans="12:14" ht="32.25" customHeight="1">
      <c r="L307" s="542"/>
      <c r="M307" s="550"/>
      <c r="N307" s="245"/>
    </row>
    <row r="308" spans="12:14" ht="32.25" customHeight="1">
      <c r="L308" s="542"/>
      <c r="M308" s="550"/>
      <c r="N308" s="245"/>
    </row>
    <row r="309" spans="12:14" ht="32.25" customHeight="1">
      <c r="L309" s="542"/>
      <c r="M309" s="550"/>
      <c r="N309" s="245"/>
    </row>
    <row r="310" spans="12:14" ht="32.25" customHeight="1">
      <c r="L310" s="542"/>
      <c r="M310" s="550"/>
      <c r="N310" s="245"/>
    </row>
    <row r="311" spans="12:14" ht="32.25" customHeight="1">
      <c r="L311" s="542"/>
      <c r="M311" s="550"/>
      <c r="N311" s="245"/>
    </row>
    <row r="312" spans="12:14" ht="32.25" customHeight="1">
      <c r="L312" s="542"/>
      <c r="M312" s="550"/>
      <c r="N312" s="245"/>
    </row>
    <row r="313" spans="12:14" ht="32.25" customHeight="1">
      <c r="L313" s="542"/>
      <c r="M313" s="550"/>
      <c r="N313" s="245"/>
    </row>
    <row r="314" spans="12:14" ht="32.25" customHeight="1">
      <c r="L314" s="542"/>
      <c r="M314" s="550"/>
      <c r="N314" s="245"/>
    </row>
    <row r="315" spans="12:14" ht="32.25" customHeight="1">
      <c r="L315" s="542"/>
      <c r="M315" s="550"/>
      <c r="N315" s="245"/>
    </row>
    <row r="316" spans="12:14" ht="32.25" customHeight="1">
      <c r="L316" s="542"/>
      <c r="M316" s="550"/>
      <c r="N316" s="245"/>
    </row>
    <row r="317" spans="12:14" ht="32.25" customHeight="1">
      <c r="L317" s="542"/>
      <c r="M317" s="550"/>
      <c r="N317" s="245"/>
    </row>
    <row r="318" spans="12:14" ht="32.25" customHeight="1">
      <c r="L318" s="542"/>
      <c r="M318" s="550"/>
      <c r="N318" s="245"/>
    </row>
    <row r="319" spans="12:14" ht="32.25" customHeight="1">
      <c r="L319" s="542"/>
      <c r="M319" s="550"/>
      <c r="N319" s="245"/>
    </row>
    <row r="320" spans="12:14" ht="32.25" customHeight="1">
      <c r="L320" s="542"/>
      <c r="M320" s="550"/>
      <c r="N320" s="245"/>
    </row>
    <row r="321" spans="12:14" ht="32.25" customHeight="1">
      <c r="L321" s="542"/>
      <c r="M321" s="550"/>
      <c r="N321" s="245"/>
    </row>
    <row r="322" spans="12:14" ht="32.25" customHeight="1">
      <c r="L322" s="542"/>
      <c r="M322" s="550"/>
      <c r="N322" s="245"/>
    </row>
    <row r="323" spans="12:14" ht="32.25" customHeight="1">
      <c r="L323" s="542"/>
      <c r="M323" s="550"/>
      <c r="N323" s="245"/>
    </row>
    <row r="324" spans="12:14" ht="32.25" customHeight="1">
      <c r="L324" s="542"/>
      <c r="M324" s="550"/>
      <c r="N324" s="245"/>
    </row>
    <row r="325" spans="12:14" ht="32.25" customHeight="1">
      <c r="L325" s="542"/>
      <c r="M325" s="550"/>
      <c r="N325" s="245"/>
    </row>
    <row r="326" spans="12:14" ht="32.25" customHeight="1">
      <c r="L326" s="542"/>
      <c r="M326" s="550"/>
      <c r="N326" s="245"/>
    </row>
    <row r="327" spans="12:14" ht="32.25" customHeight="1">
      <c r="L327" s="542"/>
      <c r="M327" s="550"/>
      <c r="N327" s="245"/>
    </row>
    <row r="328" spans="12:14" ht="32.25" customHeight="1">
      <c r="L328" s="542"/>
      <c r="M328" s="550"/>
      <c r="N328" s="245"/>
    </row>
    <row r="329" spans="12:14" ht="32.25" customHeight="1">
      <c r="L329" s="542"/>
      <c r="M329" s="550"/>
      <c r="N329" s="245"/>
    </row>
    <row r="330" spans="12:14" ht="32.25" customHeight="1">
      <c r="L330" s="542"/>
      <c r="M330" s="550"/>
      <c r="N330" s="245"/>
    </row>
    <row r="331" spans="12:14" ht="32.25" customHeight="1">
      <c r="L331" s="542"/>
      <c r="M331" s="550"/>
      <c r="N331" s="245"/>
    </row>
    <row r="332" spans="12:14" ht="32.25" customHeight="1">
      <c r="L332" s="542"/>
      <c r="M332" s="550"/>
      <c r="N332" s="245"/>
    </row>
    <row r="333" spans="12:14" ht="32.25" customHeight="1">
      <c r="L333" s="542"/>
      <c r="M333" s="550"/>
      <c r="N333" s="245"/>
    </row>
    <row r="334" spans="12:14" ht="32.25" customHeight="1">
      <c r="L334" s="542"/>
      <c r="M334" s="550"/>
      <c r="N334" s="245"/>
    </row>
    <row r="335" spans="12:14" ht="32.25" customHeight="1">
      <c r="L335" s="542"/>
      <c r="M335" s="550"/>
      <c r="N335" s="245"/>
    </row>
    <row r="336" spans="12:14" ht="32.25" customHeight="1">
      <c r="L336" s="542"/>
      <c r="M336" s="550"/>
      <c r="N336" s="245"/>
    </row>
    <row r="337" spans="12:14" ht="32.25" customHeight="1">
      <c r="L337" s="542"/>
      <c r="M337" s="550"/>
      <c r="N337" s="245"/>
    </row>
    <row r="338" spans="12:14" ht="32.25" customHeight="1">
      <c r="L338" s="542"/>
      <c r="M338" s="550"/>
      <c r="N338" s="245"/>
    </row>
    <row r="339" spans="12:14" ht="32.25" customHeight="1">
      <c r="L339" s="542"/>
      <c r="M339" s="550"/>
      <c r="N339" s="245"/>
    </row>
    <row r="340" spans="12:14" ht="32.25" customHeight="1">
      <c r="L340" s="542"/>
      <c r="M340" s="550"/>
      <c r="N340" s="245"/>
    </row>
    <row r="341" spans="12:14" ht="32.25" customHeight="1">
      <c r="L341" s="542"/>
      <c r="M341" s="550"/>
      <c r="N341" s="245"/>
    </row>
    <row r="342" spans="12:14" ht="32.25" customHeight="1">
      <c r="L342" s="542"/>
      <c r="M342" s="550"/>
      <c r="N342" s="245"/>
    </row>
    <row r="343" spans="12:14" ht="32.25" customHeight="1">
      <c r="L343" s="542"/>
      <c r="M343" s="550"/>
      <c r="N343" s="245"/>
    </row>
    <row r="344" spans="12:14" ht="32.25" customHeight="1">
      <c r="L344" s="542"/>
      <c r="M344" s="550"/>
      <c r="N344" s="245"/>
    </row>
    <row r="345" spans="12:14" ht="32.25" customHeight="1">
      <c r="L345" s="542"/>
      <c r="M345" s="550"/>
      <c r="N345" s="245"/>
    </row>
    <row r="346" spans="12:14" ht="32.25" customHeight="1">
      <c r="L346" s="542"/>
      <c r="M346" s="550"/>
      <c r="N346" s="245"/>
    </row>
    <row r="347" spans="12:14" ht="32.25" customHeight="1">
      <c r="L347" s="542"/>
      <c r="M347" s="550"/>
      <c r="N347" s="245"/>
    </row>
    <row r="348" spans="12:14" ht="32.25" customHeight="1">
      <c r="L348" s="542"/>
      <c r="M348" s="550"/>
      <c r="N348" s="245"/>
    </row>
    <row r="349" spans="12:14" ht="32.25" customHeight="1">
      <c r="L349" s="542"/>
      <c r="M349" s="550"/>
      <c r="N349" s="245"/>
    </row>
    <row r="350" spans="12:14" ht="32.25" customHeight="1">
      <c r="L350" s="542"/>
      <c r="M350" s="550"/>
      <c r="N350" s="245"/>
    </row>
    <row r="351" spans="12:14" ht="32.25" customHeight="1">
      <c r="L351" s="542"/>
      <c r="M351" s="550"/>
      <c r="N351" s="245"/>
    </row>
    <row r="352" spans="12:14" ht="32.25" customHeight="1">
      <c r="L352" s="542"/>
      <c r="M352" s="550"/>
      <c r="N352" s="245"/>
    </row>
    <row r="353" spans="2:14" ht="32.25" customHeight="1">
      <c r="L353" s="542"/>
      <c r="M353" s="550"/>
      <c r="N353" s="245"/>
    </row>
    <row r="354" spans="2:14" ht="32.25" customHeight="1">
      <c r="L354" s="542"/>
      <c r="M354" s="550"/>
      <c r="N354" s="245"/>
    </row>
    <row r="355" spans="2:14" ht="32.25" customHeight="1">
      <c r="L355" s="542"/>
      <c r="M355" s="550"/>
      <c r="N355" s="245"/>
    </row>
    <row r="356" spans="2:14" ht="32.25" customHeight="1">
      <c r="L356" s="542"/>
      <c r="M356" s="550"/>
      <c r="N356" s="245"/>
    </row>
    <row r="357" spans="2:14" ht="32.25" customHeight="1">
      <c r="L357" s="542"/>
      <c r="M357" s="550"/>
      <c r="N357" s="245"/>
    </row>
    <row r="358" spans="2:14" ht="32.25" customHeight="1">
      <c r="L358" s="542"/>
      <c r="M358" s="550"/>
      <c r="N358" s="245"/>
    </row>
    <row r="359" spans="2:14" ht="32.25" customHeight="1">
      <c r="L359" s="542"/>
      <c r="M359" s="550"/>
      <c r="N359" s="245"/>
    </row>
    <row r="360" spans="2:14" ht="32.25" customHeight="1">
      <c r="L360" s="542"/>
      <c r="M360" s="550"/>
      <c r="N360" s="245"/>
    </row>
    <row r="361" spans="2:14" ht="32.25" customHeight="1">
      <c r="L361" s="542"/>
      <c r="M361" s="550"/>
      <c r="N361" s="245"/>
    </row>
    <row r="362" spans="2:14" ht="32.25" customHeight="1">
      <c r="L362" s="542"/>
      <c r="M362" s="550"/>
      <c r="N362" s="245"/>
    </row>
    <row r="363" spans="2:14" ht="32.25" customHeight="1">
      <c r="L363" s="542"/>
      <c r="M363" s="550"/>
      <c r="N363" s="245"/>
    </row>
    <row r="364" spans="2:14" ht="32.25" customHeight="1">
      <c r="L364" s="542"/>
      <c r="M364" s="550"/>
      <c r="N364" s="245"/>
    </row>
    <row r="365" spans="2:14" ht="32.25" customHeight="1">
      <c r="L365" s="542"/>
      <c r="M365" s="550"/>
      <c r="N365" s="245"/>
    </row>
    <row r="366" spans="2:14" ht="32.25" customHeight="1">
      <c r="L366" s="542"/>
      <c r="M366" s="550"/>
      <c r="N366" s="245"/>
    </row>
    <row r="367" spans="2:14" ht="32.25" customHeight="1">
      <c r="L367" s="542"/>
      <c r="M367" s="550"/>
      <c r="N367" s="245"/>
    </row>
    <row r="368" spans="2:14" ht="32.25" customHeight="1">
      <c r="L368" s="542"/>
      <c r="M368" s="550"/>
      <c r="N368" s="245"/>
    </row>
    <row r="369" spans="12:14" ht="32.25" customHeight="1">
      <c r="L369" s="542"/>
      <c r="M369" s="550"/>
      <c r="N369" s="245"/>
    </row>
    <row r="370" spans="12:14" ht="32.25" customHeight="1">
      <c r="L370" s="542"/>
      <c r="M370" s="550"/>
      <c r="N370" s="245"/>
    </row>
    <row r="371" spans="12:14" ht="32.25" customHeight="1">
      <c r="L371" s="542"/>
      <c r="M371" s="550"/>
      <c r="N371" s="245"/>
    </row>
    <row r="372" spans="12:14" ht="32.25" customHeight="1">
      <c r="L372" s="542"/>
      <c r="M372" s="550"/>
      <c r="N372" s="245"/>
    </row>
    <row r="373" spans="12:14" ht="32.25" customHeight="1">
      <c r="L373" s="542"/>
      <c r="M373" s="550"/>
      <c r="N373" s="245"/>
    </row>
    <row r="374" spans="12:14" ht="32.25" customHeight="1">
      <c r="L374" s="542"/>
      <c r="M374" s="550"/>
      <c r="N374" s="245"/>
    </row>
    <row r="375" spans="12:14" ht="32.25" customHeight="1">
      <c r="L375" s="542"/>
      <c r="M375" s="550"/>
      <c r="N375" s="245"/>
    </row>
    <row r="376" spans="12:14" ht="32.25" customHeight="1">
      <c r="L376" s="542"/>
      <c r="M376" s="550"/>
      <c r="N376" s="245"/>
    </row>
    <row r="377" spans="12:14" ht="32.25" customHeight="1">
      <c r="L377" s="542"/>
      <c r="M377" s="550"/>
      <c r="N377" s="245"/>
    </row>
    <row r="378" spans="12:14" ht="32.25" customHeight="1">
      <c r="L378" s="542"/>
      <c r="M378" s="550"/>
      <c r="N378" s="245"/>
    </row>
    <row r="379" spans="12:14" ht="32.25" customHeight="1">
      <c r="L379" s="542"/>
      <c r="M379" s="550"/>
      <c r="N379" s="245"/>
    </row>
    <row r="380" spans="12:14" ht="32.25" customHeight="1">
      <c r="L380" s="542"/>
      <c r="M380" s="550"/>
      <c r="N380" s="245"/>
    </row>
    <row r="381" spans="12:14" ht="32.25" customHeight="1">
      <c r="L381" s="542"/>
      <c r="M381" s="550"/>
      <c r="N381" s="245"/>
    </row>
    <row r="382" spans="12:14" ht="32.25" customHeight="1">
      <c r="L382" s="542"/>
      <c r="M382" s="550"/>
      <c r="N382" s="245"/>
    </row>
    <row r="383" spans="12:14" ht="32.25" customHeight="1">
      <c r="L383" s="542"/>
      <c r="M383" s="550"/>
      <c r="N383" s="245"/>
    </row>
    <row r="384" spans="12:14" ht="32.25" customHeight="1">
      <c r="L384" s="542"/>
      <c r="M384" s="550"/>
      <c r="N384" s="245"/>
    </row>
    <row r="385" spans="12:14" ht="32.25" customHeight="1">
      <c r="L385" s="542"/>
      <c r="M385" s="550"/>
      <c r="N385" s="245"/>
    </row>
    <row r="386" spans="12:14" ht="32.25" customHeight="1">
      <c r="L386" s="542"/>
      <c r="M386" s="550"/>
      <c r="N386" s="245"/>
    </row>
    <row r="387" spans="12:14" ht="32.25" customHeight="1">
      <c r="L387" s="542"/>
      <c r="M387" s="550"/>
      <c r="N387" s="245"/>
    </row>
    <row r="388" spans="12:14" ht="32.25" customHeight="1">
      <c r="L388" s="542"/>
      <c r="M388" s="550"/>
      <c r="N388" s="245"/>
    </row>
    <row r="389" spans="12:14" ht="32.25" customHeight="1">
      <c r="L389" s="542"/>
      <c r="M389" s="550"/>
      <c r="N389" s="245"/>
    </row>
    <row r="390" spans="12:14" ht="32.25" customHeight="1">
      <c r="L390" s="542"/>
      <c r="M390" s="550"/>
      <c r="N390" s="245"/>
    </row>
    <row r="391" spans="12:14" ht="32.25" customHeight="1">
      <c r="L391" s="542"/>
      <c r="M391" s="550"/>
      <c r="N391" s="245"/>
    </row>
    <row r="392" spans="12:14" ht="32.25" customHeight="1">
      <c r="L392" s="542"/>
      <c r="M392" s="550"/>
      <c r="N392" s="245"/>
    </row>
    <row r="393" spans="12:14" ht="32.25" customHeight="1">
      <c r="L393" s="542"/>
      <c r="M393" s="550"/>
      <c r="N393" s="245"/>
    </row>
    <row r="394" spans="12:14" ht="32.25" customHeight="1">
      <c r="L394" s="542"/>
      <c r="M394" s="550"/>
      <c r="N394" s="245"/>
    </row>
    <row r="395" spans="12:14" ht="32.25" customHeight="1">
      <c r="L395" s="542"/>
      <c r="M395" s="550"/>
      <c r="N395" s="245"/>
    </row>
    <row r="396" spans="12:14" ht="32.25" customHeight="1">
      <c r="L396" s="542"/>
      <c r="M396" s="550"/>
      <c r="N396" s="245"/>
    </row>
    <row r="397" spans="12:14" ht="32.25" customHeight="1">
      <c r="L397" s="542"/>
      <c r="M397" s="550"/>
      <c r="N397" s="245"/>
    </row>
    <row r="398" spans="12:14" ht="32.25" customHeight="1">
      <c r="L398" s="542"/>
      <c r="M398" s="550"/>
      <c r="N398" s="245"/>
    </row>
    <row r="399" spans="12:14" ht="32.25" customHeight="1">
      <c r="L399" s="542"/>
      <c r="M399" s="550"/>
      <c r="N399" s="245"/>
    </row>
    <row r="400" spans="12:14" ht="32.25" customHeight="1">
      <c r="L400" s="542"/>
      <c r="M400" s="550"/>
      <c r="N400" s="245"/>
    </row>
    <row r="401" spans="12:14" ht="32.25" customHeight="1">
      <c r="L401" s="542"/>
      <c r="M401" s="550"/>
      <c r="N401" s="245"/>
    </row>
    <row r="402" spans="12:14" ht="32.25" customHeight="1">
      <c r="L402" s="542"/>
      <c r="M402" s="550"/>
      <c r="N402" s="245"/>
    </row>
    <row r="403" spans="12:14" ht="32.25" customHeight="1">
      <c r="L403" s="542"/>
      <c r="M403" s="550"/>
      <c r="N403" s="245"/>
    </row>
    <row r="404" spans="12:14" ht="32.25" customHeight="1">
      <c r="L404" s="542"/>
      <c r="M404" s="550"/>
      <c r="N404" s="245"/>
    </row>
    <row r="405" spans="12:14" ht="32.25" customHeight="1">
      <c r="L405" s="542"/>
      <c r="M405" s="550"/>
      <c r="N405" s="245"/>
    </row>
    <row r="406" spans="12:14" ht="32.25" customHeight="1">
      <c r="L406" s="542"/>
      <c r="M406" s="550"/>
      <c r="N406" s="245"/>
    </row>
    <row r="407" spans="12:14" ht="32.25" customHeight="1">
      <c r="L407" s="542"/>
      <c r="M407" s="550"/>
      <c r="N407" s="245"/>
    </row>
    <row r="408" spans="12:14" ht="32.25" customHeight="1">
      <c r="L408" s="542"/>
      <c r="M408" s="550"/>
      <c r="N408" s="245"/>
    </row>
    <row r="409" spans="12:14" ht="32.25" customHeight="1">
      <c r="L409" s="542"/>
      <c r="M409" s="550"/>
      <c r="N409" s="245"/>
    </row>
    <row r="410" spans="12:14" ht="32.25" customHeight="1">
      <c r="L410" s="542"/>
      <c r="M410" s="550"/>
      <c r="N410" s="245"/>
    </row>
    <row r="411" spans="12:14" ht="32.25" customHeight="1">
      <c r="L411" s="542"/>
      <c r="M411" s="550"/>
      <c r="N411" s="245"/>
    </row>
    <row r="412" spans="12:14" ht="32.25" customHeight="1">
      <c r="L412" s="542"/>
      <c r="M412" s="550"/>
      <c r="N412" s="245"/>
    </row>
    <row r="413" spans="12:14" ht="32.25" customHeight="1">
      <c r="L413" s="542"/>
      <c r="M413" s="550"/>
      <c r="N413" s="245"/>
    </row>
    <row r="414" spans="12:14" ht="32.25" customHeight="1">
      <c r="L414" s="542"/>
      <c r="M414" s="550"/>
      <c r="N414" s="245"/>
    </row>
    <row r="415" spans="12:14" ht="32.25" customHeight="1">
      <c r="L415" s="542"/>
      <c r="M415" s="550"/>
      <c r="N415" s="245"/>
    </row>
    <row r="416" spans="12:14" ht="32.25" customHeight="1">
      <c r="L416" s="542"/>
      <c r="M416" s="550"/>
      <c r="N416" s="245"/>
    </row>
    <row r="417" spans="12:14" ht="32.25" customHeight="1">
      <c r="L417" s="542"/>
      <c r="M417" s="550"/>
      <c r="N417" s="245"/>
    </row>
    <row r="418" spans="12:14" ht="32.25" customHeight="1">
      <c r="L418" s="542"/>
      <c r="M418" s="550"/>
      <c r="N418" s="245"/>
    </row>
    <row r="419" spans="12:14" ht="32.25" customHeight="1">
      <c r="L419" s="542"/>
      <c r="M419" s="550"/>
      <c r="N419" s="245"/>
    </row>
    <row r="420" spans="12:14" ht="32.25" customHeight="1">
      <c r="L420" s="542"/>
      <c r="M420" s="550"/>
      <c r="N420" s="245"/>
    </row>
    <row r="421" spans="12:14" ht="32.25" customHeight="1">
      <c r="L421" s="542"/>
      <c r="M421" s="550"/>
      <c r="N421" s="245"/>
    </row>
    <row r="422" spans="12:14" ht="32.25" customHeight="1">
      <c r="L422" s="542"/>
      <c r="M422" s="550"/>
      <c r="N422" s="245"/>
    </row>
    <row r="423" spans="12:14" ht="32.25" customHeight="1">
      <c r="L423" s="542"/>
      <c r="M423" s="550"/>
      <c r="N423" s="245"/>
    </row>
    <row r="424" spans="12:14" ht="32.25" customHeight="1">
      <c r="L424" s="542"/>
      <c r="M424" s="550"/>
      <c r="N424" s="245"/>
    </row>
    <row r="425" spans="12:14" ht="32.25" customHeight="1">
      <c r="L425" s="542"/>
      <c r="M425" s="550"/>
      <c r="N425" s="245"/>
    </row>
    <row r="426" spans="12:14" ht="32.25" customHeight="1">
      <c r="L426" s="542"/>
      <c r="M426" s="550"/>
      <c r="N426" s="245"/>
    </row>
    <row r="427" spans="12:14" ht="32.25" customHeight="1">
      <c r="L427" s="542"/>
      <c r="M427" s="550"/>
      <c r="N427" s="245"/>
    </row>
    <row r="428" spans="12:14" ht="32.25" customHeight="1">
      <c r="L428" s="542"/>
      <c r="M428" s="550"/>
      <c r="N428" s="245"/>
    </row>
    <row r="429" spans="12:14" ht="32.25" customHeight="1">
      <c r="L429" s="542"/>
      <c r="M429" s="550"/>
      <c r="N429" s="245"/>
    </row>
    <row r="430" spans="12:14" ht="32.25" customHeight="1">
      <c r="L430" s="542"/>
      <c r="M430" s="550"/>
      <c r="N430" s="245"/>
    </row>
    <row r="431" spans="12:14" ht="32.25" customHeight="1">
      <c r="L431" s="542"/>
      <c r="M431" s="550"/>
      <c r="N431" s="245"/>
    </row>
    <row r="432" spans="12:14" ht="32.25" customHeight="1">
      <c r="L432" s="542"/>
      <c r="M432" s="550"/>
      <c r="N432" s="245"/>
    </row>
    <row r="433" spans="12:14" ht="32.25" customHeight="1">
      <c r="L433" s="542"/>
      <c r="M433" s="550"/>
      <c r="N433" s="245"/>
    </row>
    <row r="434" spans="12:14" ht="32.25" customHeight="1">
      <c r="L434" s="542"/>
      <c r="M434" s="550"/>
      <c r="N434" s="245"/>
    </row>
    <row r="435" spans="12:14" ht="32.25" customHeight="1">
      <c r="L435" s="542"/>
      <c r="M435" s="550"/>
      <c r="N435" s="245"/>
    </row>
    <row r="436" spans="12:14" ht="32.25" customHeight="1">
      <c r="L436" s="542"/>
      <c r="M436" s="550"/>
      <c r="N436" s="245"/>
    </row>
    <row r="437" spans="12:14" ht="32.25" customHeight="1">
      <c r="L437" s="542"/>
      <c r="M437" s="550"/>
      <c r="N437" s="245"/>
    </row>
    <row r="438" spans="12:14" ht="32.25" customHeight="1">
      <c r="L438" s="542"/>
      <c r="M438" s="550"/>
      <c r="N438" s="245"/>
    </row>
    <row r="439" spans="12:14" ht="32.25" customHeight="1">
      <c r="L439" s="542"/>
      <c r="M439" s="550"/>
      <c r="N439" s="245"/>
    </row>
    <row r="440" spans="12:14" ht="32.25" customHeight="1">
      <c r="L440" s="542"/>
      <c r="M440" s="550"/>
      <c r="N440" s="245"/>
    </row>
    <row r="441" spans="12:14" ht="32.25" customHeight="1">
      <c r="L441" s="542"/>
      <c r="M441" s="550"/>
      <c r="N441" s="245"/>
    </row>
    <row r="442" spans="12:14" ht="32.25" customHeight="1">
      <c r="L442" s="542"/>
      <c r="M442" s="550"/>
      <c r="N442" s="245"/>
    </row>
    <row r="443" spans="12:14" ht="32.25" customHeight="1">
      <c r="L443" s="542"/>
      <c r="M443" s="550"/>
      <c r="N443" s="245"/>
    </row>
    <row r="444" spans="12:14" ht="32.25" customHeight="1">
      <c r="L444" s="542"/>
      <c r="M444" s="550"/>
      <c r="N444" s="245"/>
    </row>
    <row r="445" spans="12:14" ht="32.25" customHeight="1">
      <c r="L445" s="542"/>
      <c r="M445" s="550"/>
      <c r="N445" s="245"/>
    </row>
    <row r="446" spans="12:14" ht="32.25" customHeight="1">
      <c r="L446" s="542"/>
      <c r="M446" s="550"/>
      <c r="N446" s="245"/>
    </row>
    <row r="447" spans="12:14" ht="32.25" customHeight="1">
      <c r="L447" s="542"/>
      <c r="M447" s="550"/>
      <c r="N447" s="245"/>
    </row>
    <row r="448" spans="12:14" ht="32.25" customHeight="1">
      <c r="L448" s="542"/>
      <c r="M448" s="550"/>
      <c r="N448" s="245"/>
    </row>
    <row r="449" spans="12:14" ht="32.25" customHeight="1">
      <c r="L449" s="542"/>
      <c r="M449" s="550"/>
      <c r="N449" s="245"/>
    </row>
    <row r="450" spans="12:14" ht="32.25" customHeight="1">
      <c r="L450" s="542"/>
      <c r="M450" s="550"/>
      <c r="N450" s="245"/>
    </row>
    <row r="451" spans="12:14" ht="32.25" customHeight="1">
      <c r="L451" s="542"/>
      <c r="M451" s="550"/>
      <c r="N451" s="245"/>
    </row>
    <row r="452" spans="12:14" ht="32.25" customHeight="1">
      <c r="L452" s="542"/>
      <c r="M452" s="550"/>
      <c r="N452" s="245"/>
    </row>
    <row r="453" spans="12:14" ht="32.25" customHeight="1">
      <c r="L453" s="542"/>
      <c r="M453" s="550"/>
      <c r="N453" s="245"/>
    </row>
    <row r="454" spans="12:14" ht="32.25" customHeight="1">
      <c r="L454" s="542"/>
      <c r="M454" s="550"/>
      <c r="N454" s="245"/>
    </row>
    <row r="455" spans="12:14" ht="32.25" customHeight="1">
      <c r="L455" s="542"/>
      <c r="M455" s="550"/>
      <c r="N455" s="245"/>
    </row>
    <row r="456" spans="12:14" ht="32.25" customHeight="1">
      <c r="L456" s="542"/>
      <c r="M456" s="550"/>
      <c r="N456" s="245"/>
    </row>
    <row r="457" spans="12:14" ht="32.25" customHeight="1">
      <c r="L457" s="542"/>
      <c r="M457" s="550"/>
      <c r="N457" s="245"/>
    </row>
    <row r="458" spans="12:14" ht="32.25" customHeight="1">
      <c r="L458" s="542"/>
      <c r="M458" s="550"/>
      <c r="N458" s="245"/>
    </row>
    <row r="459" spans="12:14" ht="32.25" customHeight="1">
      <c r="L459" s="542"/>
      <c r="M459" s="550"/>
      <c r="N459" s="245"/>
    </row>
    <row r="460" spans="12:14" ht="32.25" customHeight="1">
      <c r="L460" s="542"/>
      <c r="M460" s="550"/>
      <c r="N460" s="245"/>
    </row>
    <row r="461" spans="12:14" ht="32.25" customHeight="1">
      <c r="L461" s="542"/>
      <c r="M461" s="550"/>
      <c r="N461" s="245"/>
    </row>
    <row r="462" spans="12:14" ht="32.25" customHeight="1">
      <c r="L462" s="542"/>
      <c r="M462" s="550"/>
      <c r="N462" s="245"/>
    </row>
    <row r="463" spans="12:14" ht="32.25" customHeight="1">
      <c r="L463" s="542"/>
      <c r="M463" s="550"/>
      <c r="N463" s="245"/>
    </row>
    <row r="464" spans="12:14" ht="32.25" customHeight="1">
      <c r="L464" s="542"/>
      <c r="M464" s="550"/>
      <c r="N464" s="245"/>
    </row>
    <row r="465" spans="12:14" ht="32.25" customHeight="1">
      <c r="L465" s="542"/>
      <c r="M465" s="550"/>
      <c r="N465" s="245"/>
    </row>
    <row r="466" spans="12:14" ht="32.25" customHeight="1">
      <c r="L466" s="542"/>
      <c r="M466" s="550"/>
      <c r="N466" s="245"/>
    </row>
    <row r="467" spans="12:14" ht="32.25" customHeight="1">
      <c r="L467" s="542"/>
      <c r="M467" s="550"/>
      <c r="N467" s="245"/>
    </row>
    <row r="468" spans="12:14" ht="32.25" customHeight="1">
      <c r="L468" s="542"/>
      <c r="M468" s="550"/>
      <c r="N468" s="245"/>
    </row>
    <row r="469" spans="12:14" ht="32.25" customHeight="1">
      <c r="L469" s="542"/>
      <c r="M469" s="550"/>
      <c r="N469" s="245"/>
    </row>
    <row r="470" spans="12:14" ht="32.25" customHeight="1">
      <c r="L470" s="542"/>
      <c r="M470" s="550"/>
      <c r="N470" s="245"/>
    </row>
    <row r="471" spans="12:14" ht="32.25" customHeight="1">
      <c r="L471" s="542"/>
      <c r="M471" s="550"/>
      <c r="N471" s="245"/>
    </row>
    <row r="472" spans="12:14" ht="32.25" customHeight="1">
      <c r="L472" s="542"/>
      <c r="M472" s="550"/>
      <c r="N472" s="245"/>
    </row>
    <row r="473" spans="12:14" ht="32.25" customHeight="1">
      <c r="L473" s="542"/>
      <c r="M473" s="550"/>
      <c r="N473" s="245"/>
    </row>
    <row r="474" spans="12:14" ht="32.25" customHeight="1">
      <c r="L474" s="542"/>
      <c r="M474" s="550"/>
      <c r="N474" s="245"/>
    </row>
    <row r="475" spans="12:14" ht="32.25" customHeight="1">
      <c r="L475" s="542"/>
      <c r="M475" s="550"/>
      <c r="N475" s="245"/>
    </row>
    <row r="476" spans="12:14" ht="32.25" customHeight="1">
      <c r="L476" s="542"/>
      <c r="M476" s="550"/>
      <c r="N476" s="245"/>
    </row>
    <row r="477" spans="12:14" ht="32.25" customHeight="1">
      <c r="L477" s="542"/>
      <c r="M477" s="550"/>
      <c r="N477" s="245"/>
    </row>
    <row r="478" spans="12:14" ht="32.25" customHeight="1">
      <c r="L478" s="542"/>
      <c r="M478" s="550"/>
      <c r="N478" s="245"/>
    </row>
    <row r="479" spans="12:14" ht="32.25" customHeight="1">
      <c r="L479" s="542"/>
      <c r="M479" s="550"/>
      <c r="N479" s="245"/>
    </row>
    <row r="480" spans="12:14" ht="32.25" customHeight="1">
      <c r="L480" s="542"/>
      <c r="M480" s="550"/>
      <c r="N480" s="245"/>
    </row>
    <row r="481" spans="12:14" ht="32.25" customHeight="1">
      <c r="L481" s="542"/>
      <c r="M481" s="550"/>
      <c r="N481" s="245"/>
    </row>
    <row r="482" spans="12:14" ht="32.25" customHeight="1">
      <c r="L482" s="542"/>
      <c r="M482" s="550"/>
      <c r="N482" s="245"/>
    </row>
    <row r="483" spans="12:14" ht="32.25" customHeight="1">
      <c r="L483" s="542"/>
      <c r="M483" s="550"/>
      <c r="N483" s="245"/>
    </row>
    <row r="484" spans="12:14" ht="32.25" customHeight="1">
      <c r="L484" s="542"/>
      <c r="M484" s="550"/>
      <c r="N484" s="245"/>
    </row>
    <row r="485" spans="12:14" ht="32.25" customHeight="1">
      <c r="L485" s="542"/>
      <c r="M485" s="550"/>
      <c r="N485" s="245"/>
    </row>
    <row r="486" spans="12:14" ht="32.25" customHeight="1">
      <c r="L486" s="542"/>
      <c r="M486" s="550"/>
      <c r="N486" s="245"/>
    </row>
    <row r="487" spans="12:14" ht="32.25" customHeight="1">
      <c r="L487" s="542"/>
      <c r="M487" s="550"/>
      <c r="N487" s="245"/>
    </row>
    <row r="488" spans="12:14" ht="32.25" customHeight="1">
      <c r="L488" s="542"/>
      <c r="M488" s="550"/>
      <c r="N488" s="245"/>
    </row>
    <row r="489" spans="12:14" ht="32.25" customHeight="1">
      <c r="L489" s="542"/>
      <c r="M489" s="550"/>
      <c r="N489" s="245"/>
    </row>
    <row r="490" spans="12:14" ht="32.25" customHeight="1">
      <c r="L490" s="542"/>
      <c r="M490" s="550"/>
      <c r="N490" s="245"/>
    </row>
    <row r="491" spans="12:14" ht="32.25" customHeight="1">
      <c r="L491" s="542"/>
      <c r="M491" s="550"/>
      <c r="N491" s="245"/>
    </row>
    <row r="492" spans="12:14" ht="32.25" customHeight="1">
      <c r="L492" s="542"/>
      <c r="M492" s="550"/>
      <c r="N492" s="245"/>
    </row>
    <row r="493" spans="12:14" ht="32.25" customHeight="1">
      <c r="L493" s="542"/>
      <c r="M493" s="550"/>
      <c r="N493" s="245"/>
    </row>
    <row r="494" spans="12:14" ht="32.25" customHeight="1">
      <c r="L494" s="542"/>
      <c r="M494" s="550"/>
      <c r="N494" s="245"/>
    </row>
    <row r="495" spans="12:14" ht="32.25" customHeight="1">
      <c r="L495" s="542"/>
      <c r="M495" s="550"/>
      <c r="N495" s="245"/>
    </row>
    <row r="496" spans="12:14" ht="32.25" customHeight="1">
      <c r="L496" s="542"/>
      <c r="M496" s="550"/>
      <c r="N496" s="245"/>
    </row>
    <row r="497" spans="2:14" ht="32.25" customHeight="1">
      <c r="L497" s="542"/>
      <c r="M497" s="550"/>
      <c r="N497" s="245"/>
    </row>
    <row r="498" spans="2:14" ht="32.25" customHeight="1">
      <c r="L498" s="542"/>
      <c r="M498" s="550"/>
      <c r="N498" s="245"/>
    </row>
    <row r="499" spans="2:14" ht="32.25" customHeight="1">
      <c r="L499" s="542"/>
      <c r="M499" s="550"/>
      <c r="N499" s="245"/>
    </row>
    <row r="500" spans="2:14" ht="32.25" customHeight="1">
      <c r="L500" s="542"/>
      <c r="M500" s="550"/>
      <c r="N500" s="245"/>
    </row>
    <row r="501" spans="2:14" ht="32.25" customHeight="1">
      <c r="L501" s="542"/>
      <c r="M501" s="550"/>
      <c r="N501" s="245"/>
    </row>
    <row r="502" spans="2:14" ht="32.25" customHeight="1">
      <c r="L502" s="542"/>
      <c r="M502" s="550"/>
      <c r="N502" s="245"/>
    </row>
    <row r="503" spans="2:14" ht="32.25" customHeight="1">
      <c r="L503" s="542"/>
      <c r="M503" s="550"/>
      <c r="N503" s="245"/>
    </row>
    <row r="504" spans="2:14" ht="32.25" customHeight="1">
      <c r="L504" s="542"/>
      <c r="M504" s="550"/>
      <c r="N504" s="245"/>
    </row>
    <row r="505" spans="2:14" ht="32.25" customHeight="1">
      <c r="L505" s="542"/>
      <c r="M505" s="550"/>
      <c r="N505" s="245"/>
    </row>
    <row r="506" spans="2:14" ht="32.25" customHeight="1">
      <c r="L506" s="542"/>
      <c r="M506" s="550"/>
      <c r="N506" s="245"/>
    </row>
    <row r="507" spans="2:14" ht="32.25" customHeight="1">
      <c r="L507" s="542"/>
      <c r="M507" s="550"/>
      <c r="N507" s="245"/>
    </row>
    <row r="508" spans="2:14" ht="32.25" customHeight="1">
      <c r="L508" s="542"/>
      <c r="M508" s="550"/>
      <c r="N508" s="245"/>
    </row>
    <row r="509" spans="2:14" ht="32.25" customHeight="1">
      <c r="L509" s="542"/>
      <c r="M509" s="550"/>
      <c r="N509" s="245"/>
    </row>
    <row r="510" spans="2:14" ht="32.25" customHeight="1">
      <c r="L510" s="542"/>
      <c r="M510" s="550"/>
      <c r="N510" s="245"/>
    </row>
    <row r="511" spans="2:14" ht="32.25" customHeight="1">
      <c r="L511" s="542"/>
      <c r="M511" s="550"/>
      <c r="N511" s="245"/>
    </row>
    <row r="512" spans="2:14" ht="32.25" customHeight="1">
      <c r="L512" s="542"/>
      <c r="M512" s="550"/>
      <c r="N512" s="245"/>
    </row>
    <row r="513" spans="2:14" ht="32.25" customHeight="1">
      <c r="L513" s="542"/>
      <c r="M513" s="550"/>
      <c r="N513" s="245"/>
    </row>
    <row r="514" spans="2:14" ht="32.25" customHeight="1">
      <c r="L514" s="542"/>
      <c r="M514" s="550"/>
      <c r="N514" s="245"/>
    </row>
    <row r="515" spans="2:14" ht="32.25" customHeight="1">
      <c r="L515" s="542"/>
      <c r="M515" s="550"/>
      <c r="N515" s="245"/>
    </row>
    <row r="516" spans="2:14" ht="32.25" customHeight="1">
      <c r="L516" s="542"/>
      <c r="M516" s="550"/>
      <c r="N516" s="245"/>
    </row>
    <row r="517" spans="2:14" ht="32.25" customHeight="1">
      <c r="L517" s="542"/>
      <c r="M517" s="550"/>
      <c r="N517" s="245"/>
    </row>
    <row r="518" spans="2:14" ht="32.25" customHeight="1">
      <c r="B518" s="343"/>
      <c r="L518" s="542"/>
      <c r="M518" s="550"/>
      <c r="N518" s="245"/>
    </row>
    <row r="519" spans="2:14" ht="32.25" customHeight="1">
      <c r="B519" s="343"/>
      <c r="L519" s="542"/>
      <c r="M519" s="550"/>
      <c r="N519" s="245"/>
    </row>
    <row r="520" spans="2:14" ht="32.25" customHeight="1">
      <c r="L520" s="542"/>
      <c r="M520" s="550"/>
      <c r="N520" s="245"/>
    </row>
    <row r="521" spans="2:14" ht="32.25" customHeight="1">
      <c r="L521" s="542"/>
      <c r="M521" s="550"/>
      <c r="N521" s="245"/>
    </row>
    <row r="522" spans="2:14" ht="32.25" customHeight="1">
      <c r="L522" s="542"/>
      <c r="M522" s="550"/>
      <c r="N522" s="245"/>
    </row>
    <row r="523" spans="2:14" ht="32.25" customHeight="1">
      <c r="L523" s="542"/>
      <c r="M523" s="550"/>
      <c r="N523" s="245"/>
    </row>
    <row r="524" spans="2:14" ht="32.25" customHeight="1">
      <c r="L524" s="542"/>
      <c r="M524" s="550"/>
      <c r="N524" s="245"/>
    </row>
    <row r="525" spans="2:14" ht="32.25" customHeight="1">
      <c r="L525" s="542"/>
      <c r="M525" s="550"/>
      <c r="N525" s="245"/>
    </row>
    <row r="526" spans="2:14" ht="32.25" customHeight="1">
      <c r="L526" s="542"/>
      <c r="M526" s="550"/>
      <c r="N526" s="245"/>
    </row>
    <row r="527" spans="2:14" ht="32.25" customHeight="1">
      <c r="L527" s="542"/>
      <c r="M527" s="550"/>
      <c r="N527" s="245"/>
    </row>
    <row r="528" spans="2:14" ht="32.25" customHeight="1">
      <c r="L528" s="542"/>
      <c r="M528" s="550"/>
      <c r="N528" s="245"/>
    </row>
    <row r="529" spans="12:14" ht="32.25" customHeight="1">
      <c r="L529" s="542"/>
      <c r="M529" s="550"/>
      <c r="N529" s="245"/>
    </row>
    <row r="530" spans="12:14" ht="32.25" customHeight="1">
      <c r="L530" s="542"/>
      <c r="M530" s="550"/>
      <c r="N530" s="245"/>
    </row>
    <row r="531" spans="12:14" ht="32.25" customHeight="1">
      <c r="L531" s="542"/>
      <c r="M531" s="550"/>
      <c r="N531" s="245"/>
    </row>
    <row r="532" spans="12:14" ht="32.25" customHeight="1">
      <c r="L532" s="542"/>
      <c r="M532" s="550"/>
      <c r="N532" s="245"/>
    </row>
    <row r="533" spans="12:14" ht="32.25" customHeight="1">
      <c r="L533" s="542"/>
      <c r="M533" s="550"/>
      <c r="N533" s="245"/>
    </row>
    <row r="534" spans="12:14" ht="32.25" customHeight="1">
      <c r="L534" s="542"/>
      <c r="M534" s="550"/>
      <c r="N534" s="245"/>
    </row>
    <row r="535" spans="12:14" ht="32.25" customHeight="1">
      <c r="L535" s="542"/>
      <c r="M535" s="550"/>
      <c r="N535" s="245"/>
    </row>
    <row r="536" spans="12:14" ht="32.25" customHeight="1">
      <c r="L536" s="542"/>
      <c r="M536" s="550"/>
      <c r="N536" s="245"/>
    </row>
    <row r="537" spans="12:14" ht="32.25" customHeight="1">
      <c r="L537" s="542"/>
      <c r="M537" s="550"/>
      <c r="N537" s="245"/>
    </row>
    <row r="538" spans="12:14" ht="32.25" customHeight="1">
      <c r="L538" s="542"/>
      <c r="M538" s="550"/>
      <c r="N538" s="245"/>
    </row>
    <row r="539" spans="12:14" ht="32.25" customHeight="1">
      <c r="L539" s="542"/>
      <c r="M539" s="550"/>
      <c r="N539" s="245"/>
    </row>
    <row r="540" spans="12:14" ht="32.25" customHeight="1">
      <c r="L540" s="542"/>
      <c r="M540" s="550"/>
      <c r="N540" s="245"/>
    </row>
    <row r="541" spans="12:14" ht="32.25" customHeight="1">
      <c r="L541" s="542"/>
      <c r="M541" s="550"/>
      <c r="N541" s="245"/>
    </row>
    <row r="542" spans="12:14" ht="32.25" customHeight="1">
      <c r="L542" s="542"/>
      <c r="M542" s="550"/>
      <c r="N542" s="245"/>
    </row>
    <row r="543" spans="12:14" ht="32.25" customHeight="1">
      <c r="L543" s="542"/>
      <c r="M543" s="550"/>
      <c r="N543" s="245"/>
    </row>
    <row r="544" spans="12:14" ht="32.25" customHeight="1">
      <c r="L544" s="542"/>
      <c r="M544" s="550"/>
      <c r="N544" s="245"/>
    </row>
    <row r="545" spans="4:14" ht="32.25" customHeight="1">
      <c r="L545" s="542"/>
      <c r="M545" s="550"/>
      <c r="N545" s="245"/>
    </row>
    <row r="546" spans="4:14" ht="32.25" customHeight="1">
      <c r="L546" s="542"/>
      <c r="M546" s="550"/>
      <c r="N546" s="245"/>
    </row>
    <row r="547" spans="4:14" ht="32.25" customHeight="1">
      <c r="L547" s="542"/>
      <c r="M547" s="550"/>
      <c r="N547" s="245"/>
    </row>
    <row r="548" spans="4:14" ht="32.25" customHeight="1">
      <c r="L548" s="542"/>
      <c r="M548" s="550"/>
      <c r="N548" s="245"/>
    </row>
    <row r="549" spans="4:14" ht="32.25" customHeight="1">
      <c r="L549" s="542"/>
      <c r="M549" s="550"/>
      <c r="N549" s="245"/>
    </row>
    <row r="550" spans="4:14" ht="32.25" customHeight="1">
      <c r="L550" s="542"/>
      <c r="M550" s="550"/>
      <c r="N550" s="245"/>
    </row>
    <row r="551" spans="4:14" ht="32.25" customHeight="1">
      <c r="L551" s="542"/>
      <c r="M551" s="550"/>
      <c r="N551" s="245"/>
    </row>
    <row r="552" spans="4:14" ht="32.25" customHeight="1">
      <c r="D552" s="398"/>
      <c r="L552" s="542"/>
      <c r="M552" s="550"/>
      <c r="N552" s="245"/>
    </row>
    <row r="553" spans="4:14" ht="32.25" customHeight="1">
      <c r="D553" s="398"/>
      <c r="L553" s="542"/>
      <c r="M553" s="550"/>
      <c r="N553" s="245"/>
    </row>
    <row r="554" spans="4:14" ht="32.25" customHeight="1">
      <c r="D554" s="398"/>
      <c r="L554" s="542"/>
      <c r="M554" s="550"/>
      <c r="N554" s="245"/>
    </row>
    <row r="555" spans="4:14" ht="32.25" customHeight="1">
      <c r="D555" s="398"/>
      <c r="L555" s="542"/>
      <c r="M555" s="550"/>
      <c r="N555" s="245"/>
    </row>
    <row r="556" spans="4:14" ht="32.25" customHeight="1">
      <c r="D556" s="398"/>
      <c r="L556" s="542"/>
      <c r="M556" s="550"/>
      <c r="N556" s="245"/>
    </row>
    <row r="557" spans="4:14" ht="32.25" customHeight="1">
      <c r="D557" s="398"/>
      <c r="L557" s="542"/>
      <c r="M557" s="550"/>
      <c r="N557" s="245"/>
    </row>
    <row r="558" spans="4:14" ht="32.25" customHeight="1">
      <c r="D558" s="398"/>
      <c r="L558" s="542"/>
      <c r="M558" s="550"/>
      <c r="N558" s="245"/>
    </row>
    <row r="559" spans="4:14" ht="32.25" customHeight="1">
      <c r="D559" s="398"/>
      <c r="L559" s="542"/>
      <c r="M559" s="550"/>
      <c r="N559" s="245"/>
    </row>
    <row r="560" spans="4:14" ht="32.25" customHeight="1">
      <c r="D560" s="398"/>
      <c r="L560" s="542"/>
      <c r="M560" s="550"/>
      <c r="N560" s="245"/>
    </row>
    <row r="561" spans="4:14" ht="32.25" customHeight="1">
      <c r="D561" s="398"/>
      <c r="L561" s="542"/>
      <c r="M561" s="550"/>
      <c r="N561" s="245"/>
    </row>
    <row r="562" spans="4:14" ht="32.25" customHeight="1">
      <c r="D562" s="398"/>
      <c r="L562" s="542"/>
      <c r="M562" s="550"/>
      <c r="N562" s="245"/>
    </row>
    <row r="563" spans="4:14" ht="32.25" customHeight="1">
      <c r="L563" s="542"/>
      <c r="M563" s="550"/>
      <c r="N563" s="245"/>
    </row>
    <row r="564" spans="4:14" ht="32.25" customHeight="1">
      <c r="L564" s="542"/>
      <c r="M564" s="550"/>
      <c r="N564" s="245"/>
    </row>
    <row r="565" spans="4:14" ht="32.25" customHeight="1">
      <c r="L565" s="542"/>
      <c r="M565" s="550"/>
      <c r="N565" s="245"/>
    </row>
    <row r="566" spans="4:14" ht="32.25" customHeight="1">
      <c r="L566" s="542"/>
      <c r="M566" s="550"/>
      <c r="N566" s="245"/>
    </row>
    <row r="567" spans="4:14" ht="32.25" customHeight="1">
      <c r="L567" s="542"/>
      <c r="M567" s="550"/>
      <c r="N567" s="245"/>
    </row>
    <row r="568" spans="4:14" ht="32.25" customHeight="1">
      <c r="L568" s="542"/>
      <c r="M568" s="550"/>
      <c r="N568" s="245"/>
    </row>
    <row r="569" spans="4:14" ht="32.25" customHeight="1">
      <c r="L569" s="542"/>
      <c r="M569" s="550"/>
      <c r="N569" s="245"/>
    </row>
    <row r="570" spans="4:14" ht="32.25" customHeight="1">
      <c r="L570" s="542"/>
      <c r="M570" s="550"/>
      <c r="N570" s="245"/>
    </row>
    <row r="571" spans="4:14" ht="32.25" customHeight="1">
      <c r="L571" s="542"/>
      <c r="M571" s="550"/>
      <c r="N571" s="245"/>
    </row>
    <row r="572" spans="4:14" ht="32.25" customHeight="1">
      <c r="L572" s="542"/>
      <c r="M572" s="550"/>
      <c r="N572" s="245"/>
    </row>
    <row r="573" spans="4:14" ht="32.25" customHeight="1">
      <c r="L573" s="542"/>
      <c r="M573" s="550"/>
      <c r="N573" s="245"/>
    </row>
    <row r="574" spans="4:14" ht="32.25" customHeight="1">
      <c r="L574" s="542"/>
      <c r="M574" s="550"/>
      <c r="N574" s="245"/>
    </row>
    <row r="575" spans="4:14" ht="32.25" customHeight="1">
      <c r="L575" s="542"/>
      <c r="M575" s="550"/>
      <c r="N575" s="245"/>
    </row>
    <row r="576" spans="4:14" ht="32.25" customHeight="1">
      <c r="L576" s="542"/>
      <c r="M576" s="550"/>
      <c r="N576" s="245"/>
    </row>
    <row r="577" spans="2:14" ht="32.25" customHeight="1">
      <c r="L577" s="542"/>
      <c r="M577" s="550"/>
      <c r="N577" s="245"/>
    </row>
    <row r="578" spans="2:14" ht="32.25" customHeight="1">
      <c r="L578" s="542"/>
      <c r="M578" s="550"/>
      <c r="N578" s="245"/>
    </row>
    <row r="579" spans="2:14" ht="32.25" customHeight="1">
      <c r="L579" s="542"/>
      <c r="M579" s="550"/>
      <c r="N579" s="245"/>
    </row>
    <row r="580" spans="2:14" ht="32.25" customHeight="1">
      <c r="L580" s="542"/>
      <c r="M580" s="550"/>
      <c r="N580" s="245"/>
    </row>
    <row r="581" spans="2:14" ht="32.25" customHeight="1">
      <c r="L581" s="542"/>
      <c r="M581" s="550"/>
      <c r="N581" s="245"/>
    </row>
    <row r="582" spans="2:14" ht="32.25" customHeight="1">
      <c r="L582" s="542"/>
      <c r="M582" s="550"/>
      <c r="N582" s="245"/>
    </row>
    <row r="583" spans="2:14" ht="32.25" customHeight="1">
      <c r="C583" s="245"/>
      <c r="L583" s="542"/>
      <c r="M583" s="550"/>
      <c r="N583" s="245"/>
    </row>
    <row r="584" spans="2:14" ht="32.25" customHeight="1">
      <c r="L584" s="542"/>
      <c r="M584" s="550"/>
      <c r="N584" s="245"/>
    </row>
    <row r="585" spans="2:14" ht="32.25" customHeight="1">
      <c r="L585" s="542"/>
      <c r="M585" s="550"/>
      <c r="N585" s="245"/>
    </row>
    <row r="586" spans="2:14" ht="32.25" customHeight="1">
      <c r="L586" s="542"/>
      <c r="M586" s="550"/>
      <c r="N586" s="245"/>
    </row>
    <row r="587" spans="2:14" ht="32.25" customHeight="1">
      <c r="L587" s="542"/>
      <c r="M587" s="550"/>
      <c r="N587" s="245"/>
    </row>
    <row r="588" spans="2:14" ht="32.25" customHeight="1">
      <c r="L588" s="542"/>
      <c r="M588" s="550"/>
      <c r="N588" s="245"/>
    </row>
    <row r="589" spans="2:14" ht="32.25" customHeight="1">
      <c r="L589" s="542"/>
      <c r="M589" s="550"/>
      <c r="N589" s="245"/>
    </row>
    <row r="590" spans="2:14" ht="32.25" customHeight="1">
      <c r="L590" s="542"/>
      <c r="M590" s="550"/>
      <c r="N590" s="245"/>
    </row>
    <row r="591" spans="2:14" ht="32.25" customHeight="1">
      <c r="L591" s="542"/>
      <c r="M591" s="550"/>
      <c r="N591" s="245"/>
    </row>
    <row r="592" spans="2:14" ht="32.25" customHeight="1">
      <c r="L592" s="542"/>
      <c r="M592" s="550"/>
      <c r="N592" s="245"/>
    </row>
    <row r="593" spans="12:14" ht="32.25" customHeight="1">
      <c r="L593" s="542"/>
      <c r="M593" s="550"/>
      <c r="N593" s="245"/>
    </row>
    <row r="594" spans="12:14" ht="32.25" customHeight="1">
      <c r="L594" s="542"/>
      <c r="M594" s="550"/>
      <c r="N594" s="245"/>
    </row>
    <row r="595" spans="12:14" ht="32.25" customHeight="1">
      <c r="L595" s="542"/>
      <c r="M595" s="550"/>
      <c r="N595" s="245"/>
    </row>
    <row r="596" spans="12:14" ht="32.25" customHeight="1">
      <c r="L596" s="542"/>
      <c r="M596" s="550"/>
      <c r="N596" s="245"/>
    </row>
    <row r="597" spans="12:14" ht="32.25" customHeight="1">
      <c r="L597" s="542"/>
      <c r="M597" s="550"/>
      <c r="N597" s="245"/>
    </row>
    <row r="598" spans="12:14" ht="32.25" customHeight="1">
      <c r="L598" s="542"/>
      <c r="M598" s="550"/>
      <c r="N598" s="245"/>
    </row>
    <row r="599" spans="12:14" ht="32.25" customHeight="1">
      <c r="L599" s="542"/>
      <c r="M599" s="550"/>
      <c r="N599" s="245"/>
    </row>
    <row r="600" spans="12:14" ht="32.25" customHeight="1">
      <c r="L600" s="542"/>
      <c r="M600" s="550"/>
      <c r="N600" s="245"/>
    </row>
    <row r="601" spans="12:14" ht="32.25" customHeight="1">
      <c r="L601" s="542"/>
      <c r="M601" s="550"/>
      <c r="N601" s="245"/>
    </row>
    <row r="602" spans="12:14" ht="32.25" customHeight="1">
      <c r="L602" s="542"/>
      <c r="M602" s="550"/>
      <c r="N602" s="245"/>
    </row>
    <row r="603" spans="12:14" ht="32.25" customHeight="1">
      <c r="L603" s="542"/>
      <c r="M603" s="550"/>
      <c r="N603" s="245"/>
    </row>
    <row r="604" spans="12:14" ht="32.25" customHeight="1">
      <c r="L604" s="542"/>
      <c r="M604" s="550"/>
      <c r="N604" s="245"/>
    </row>
    <row r="605" spans="12:14" ht="32.25" customHeight="1">
      <c r="L605" s="542"/>
      <c r="M605" s="550"/>
      <c r="N605" s="245"/>
    </row>
    <row r="606" spans="12:14" ht="32.25" customHeight="1">
      <c r="L606" s="542"/>
      <c r="M606" s="550"/>
      <c r="N606" s="245"/>
    </row>
    <row r="607" spans="12:14" ht="32.25" customHeight="1">
      <c r="L607" s="542"/>
      <c r="M607" s="550"/>
      <c r="N607" s="245"/>
    </row>
    <row r="608" spans="12:14" ht="32.25" customHeight="1">
      <c r="L608" s="542"/>
      <c r="M608" s="550"/>
      <c r="N608" s="245"/>
    </row>
    <row r="609" spans="12:14" ht="32.25" customHeight="1">
      <c r="L609" s="542"/>
      <c r="M609" s="550"/>
      <c r="N609" s="245"/>
    </row>
    <row r="610" spans="12:14" ht="32.25" customHeight="1">
      <c r="L610" s="542"/>
      <c r="M610" s="550"/>
      <c r="N610" s="245"/>
    </row>
    <row r="611" spans="12:14" ht="32.25" customHeight="1">
      <c r="L611" s="542"/>
      <c r="M611" s="550"/>
      <c r="N611" s="245"/>
    </row>
    <row r="612" spans="12:14" ht="32.25" customHeight="1">
      <c r="L612" s="542"/>
      <c r="M612" s="550"/>
      <c r="N612" s="245"/>
    </row>
    <row r="613" spans="12:14" ht="32.25" customHeight="1">
      <c r="L613" s="542"/>
      <c r="M613" s="550"/>
      <c r="N613" s="245"/>
    </row>
    <row r="614" spans="12:14" ht="32.25" customHeight="1">
      <c r="L614" s="542"/>
      <c r="M614" s="550"/>
      <c r="N614" s="245"/>
    </row>
    <row r="615" spans="12:14" ht="32.25" customHeight="1">
      <c r="L615" s="542"/>
      <c r="M615" s="550"/>
      <c r="N615" s="245"/>
    </row>
    <row r="616" spans="12:14" ht="32.25" customHeight="1">
      <c r="L616" s="542"/>
      <c r="M616" s="550"/>
      <c r="N616" s="245"/>
    </row>
    <row r="617" spans="12:14" ht="32.25" customHeight="1">
      <c r="L617" s="542"/>
      <c r="M617" s="550"/>
      <c r="N617" s="245"/>
    </row>
    <row r="618" spans="12:14" ht="32.25" customHeight="1">
      <c r="L618" s="542"/>
      <c r="M618" s="550"/>
      <c r="N618" s="245"/>
    </row>
    <row r="619" spans="12:14" ht="32.25" customHeight="1">
      <c r="L619" s="542"/>
      <c r="M619" s="550"/>
      <c r="N619" s="245"/>
    </row>
    <row r="620" spans="12:14" ht="32.25" customHeight="1">
      <c r="L620" s="542"/>
      <c r="M620" s="550"/>
      <c r="N620" s="245"/>
    </row>
    <row r="621" spans="12:14" ht="32.25" customHeight="1">
      <c r="L621" s="542"/>
      <c r="M621" s="550"/>
      <c r="N621" s="245"/>
    </row>
    <row r="622" spans="12:14" ht="32.25" customHeight="1">
      <c r="L622" s="542"/>
      <c r="M622" s="550"/>
      <c r="N622" s="245"/>
    </row>
    <row r="623" spans="12:14" ht="32.25" customHeight="1">
      <c r="L623" s="542"/>
      <c r="M623" s="550"/>
      <c r="N623" s="245"/>
    </row>
    <row r="624" spans="12:14" ht="32.25" customHeight="1">
      <c r="L624" s="542"/>
      <c r="M624" s="550"/>
      <c r="N624" s="245"/>
    </row>
    <row r="625" spans="12:14" ht="32.25" customHeight="1">
      <c r="L625" s="542"/>
      <c r="M625" s="550"/>
      <c r="N625" s="245"/>
    </row>
    <row r="626" spans="12:14" ht="32.25" customHeight="1">
      <c r="L626" s="542"/>
      <c r="M626" s="550"/>
      <c r="N626" s="245"/>
    </row>
    <row r="627" spans="12:14" ht="32.25" customHeight="1">
      <c r="L627" s="542"/>
      <c r="M627" s="550"/>
      <c r="N627" s="245"/>
    </row>
    <row r="628" spans="12:14" ht="32.25" customHeight="1">
      <c r="L628" s="542"/>
      <c r="M628" s="550"/>
      <c r="N628" s="245"/>
    </row>
    <row r="629" spans="12:14" ht="32.25" customHeight="1">
      <c r="L629" s="542"/>
      <c r="M629" s="550"/>
      <c r="N629" s="245"/>
    </row>
    <row r="630" spans="12:14" ht="32.25" customHeight="1">
      <c r="L630" s="542"/>
      <c r="M630" s="550"/>
      <c r="N630" s="245"/>
    </row>
    <row r="631" spans="12:14" ht="32.25" customHeight="1">
      <c r="L631" s="542"/>
      <c r="M631" s="550"/>
      <c r="N631" s="245"/>
    </row>
    <row r="632" spans="12:14" ht="32.25" customHeight="1">
      <c r="L632" s="542"/>
      <c r="M632" s="550"/>
      <c r="N632" s="245"/>
    </row>
    <row r="633" spans="12:14" ht="32.25" customHeight="1">
      <c r="L633" s="542"/>
      <c r="M633" s="550"/>
      <c r="N633" s="245"/>
    </row>
    <row r="634" spans="12:14" ht="32.25" customHeight="1">
      <c r="L634" s="542"/>
      <c r="M634" s="550"/>
      <c r="N634" s="245"/>
    </row>
    <row r="635" spans="12:14" ht="32.25" customHeight="1">
      <c r="L635" s="542"/>
      <c r="M635" s="550"/>
      <c r="N635" s="245"/>
    </row>
    <row r="636" spans="12:14" ht="32.25" customHeight="1">
      <c r="L636" s="542"/>
      <c r="M636" s="550"/>
      <c r="N636" s="245"/>
    </row>
    <row r="637" spans="12:14" ht="32.25" customHeight="1">
      <c r="L637" s="542"/>
      <c r="M637" s="550"/>
      <c r="N637" s="245"/>
    </row>
    <row r="638" spans="12:14" ht="32.25" customHeight="1">
      <c r="L638" s="542"/>
      <c r="M638" s="550"/>
      <c r="N638" s="245"/>
    </row>
    <row r="639" spans="12:14" ht="32.25" customHeight="1">
      <c r="L639" s="542"/>
      <c r="M639" s="550"/>
      <c r="N639" s="245"/>
    </row>
    <row r="640" spans="12:14" ht="32.25" customHeight="1">
      <c r="L640" s="542"/>
      <c r="M640" s="550"/>
      <c r="N640" s="245"/>
    </row>
    <row r="641" spans="2:14" ht="32.25" customHeight="1">
      <c r="L641" s="542"/>
      <c r="M641" s="550"/>
      <c r="N641" s="245"/>
    </row>
    <row r="642" spans="2:14" ht="32.25" customHeight="1">
      <c r="L642" s="542"/>
      <c r="M642" s="550"/>
      <c r="N642" s="245"/>
    </row>
    <row r="643" spans="2:14" ht="32.25" customHeight="1">
      <c r="L643" s="542"/>
      <c r="M643" s="550"/>
      <c r="N643" s="245"/>
    </row>
    <row r="644" spans="2:14" ht="32.25" customHeight="1">
      <c r="L644" s="542">
        <f>H2ProjectDB434[[#This Row],[Column11]]/10^6</f>
        <v>0</v>
      </c>
      <c r="M644" s="550"/>
      <c r="N644" s="245"/>
    </row>
    <row r="645" spans="2:14" ht="32.25" customHeight="1">
      <c r="L645" s="542"/>
      <c r="M645" s="550"/>
      <c r="N645" s="245"/>
    </row>
    <row r="646" spans="2:14" ht="32.25" customHeight="1">
      <c r="L646" s="542"/>
      <c r="M646" s="550"/>
      <c r="N646" s="245"/>
    </row>
    <row r="647" spans="2:14" ht="32.25" customHeight="1">
      <c r="L647" s="542"/>
      <c r="M647" s="550"/>
      <c r="N647" s="245"/>
    </row>
    <row r="648" spans="2:14" ht="32.25" customHeight="1">
      <c r="L648" s="542"/>
      <c r="M648" s="550"/>
      <c r="N648" s="245"/>
    </row>
    <row r="649" spans="2:14" ht="32.25" customHeight="1">
      <c r="L649" s="542"/>
      <c r="M649" s="550"/>
      <c r="N649" s="245"/>
    </row>
    <row r="650" spans="2:14" ht="32.25" customHeight="1">
      <c r="L650" s="542"/>
      <c r="M650" s="550"/>
      <c r="N650" s="245"/>
    </row>
    <row r="651" spans="2:14" ht="32.25" customHeight="1">
      <c r="L651" s="542"/>
      <c r="M651" s="550"/>
      <c r="N651" s="245"/>
    </row>
    <row r="652" spans="2:14" ht="32.25" customHeight="1">
      <c r="L652" s="542"/>
      <c r="M652" s="550"/>
      <c r="N652" s="245"/>
    </row>
    <row r="653" spans="2:14" ht="32.25" customHeight="1">
      <c r="L653" s="542"/>
      <c r="M653" s="550"/>
      <c r="N653" s="245"/>
    </row>
    <row r="654" spans="2:14" ht="32.25" customHeight="1">
      <c r="L654" s="542"/>
      <c r="M654" s="550"/>
      <c r="N654" s="245"/>
    </row>
    <row r="655" spans="2:14" ht="32.25" customHeight="1">
      <c r="L655" s="542"/>
      <c r="M655" s="550"/>
      <c r="N655" s="245"/>
    </row>
    <row r="656" spans="2:14" ht="32.25" customHeight="1">
      <c r="L656" s="542"/>
      <c r="M656" s="550"/>
      <c r="N656" s="245"/>
    </row>
    <row r="657" spans="12:14" ht="32.25" customHeight="1">
      <c r="L657" s="542"/>
      <c r="M657" s="550"/>
      <c r="N657" s="245"/>
    </row>
    <row r="658" spans="12:14" ht="32.25" customHeight="1">
      <c r="L658" s="542"/>
      <c r="M658" s="550"/>
      <c r="N658" s="245"/>
    </row>
    <row r="659" spans="12:14" ht="32.25" customHeight="1">
      <c r="L659" s="542"/>
      <c r="M659" s="550"/>
      <c r="N659" s="245"/>
    </row>
    <row r="660" spans="12:14" ht="32.25" customHeight="1">
      <c r="L660" s="542"/>
      <c r="M660" s="550"/>
      <c r="N660" s="245"/>
    </row>
    <row r="661" spans="12:14" ht="32.25" customHeight="1">
      <c r="L661" s="542"/>
      <c r="M661" s="550"/>
      <c r="N661" s="245"/>
    </row>
    <row r="662" spans="12:14" ht="32.25" customHeight="1">
      <c r="L662" s="542"/>
      <c r="M662" s="550"/>
      <c r="N662" s="245"/>
    </row>
    <row r="663" spans="12:14" ht="32.25" customHeight="1">
      <c r="L663" s="542"/>
      <c r="M663" s="550"/>
      <c r="N663" s="245"/>
    </row>
    <row r="664" spans="12:14" ht="32.25" customHeight="1">
      <c r="L664" s="542"/>
      <c r="M664" s="550"/>
      <c r="N664" s="245"/>
    </row>
    <row r="665" spans="12:14" ht="32.25" customHeight="1">
      <c r="L665" s="542"/>
      <c r="M665" s="550"/>
      <c r="N665" s="245"/>
    </row>
    <row r="666" spans="12:14" ht="32.25" customHeight="1">
      <c r="L666" s="542"/>
      <c r="M666" s="550"/>
      <c r="N666" s="245"/>
    </row>
    <row r="667" spans="12:14" ht="32.25" customHeight="1">
      <c r="L667" s="542"/>
      <c r="M667" s="550"/>
      <c r="N667" s="245"/>
    </row>
    <row r="668" spans="12:14" ht="32.25" customHeight="1">
      <c r="L668" s="542"/>
      <c r="M668" s="550"/>
      <c r="N668" s="245"/>
    </row>
    <row r="669" spans="12:14" ht="32.25" customHeight="1">
      <c r="L669" s="542"/>
      <c r="M669" s="550"/>
      <c r="N669" s="245"/>
    </row>
    <row r="670" spans="12:14" ht="32.25" customHeight="1">
      <c r="L670" s="542"/>
      <c r="M670" s="550"/>
      <c r="N670" s="245"/>
    </row>
    <row r="671" spans="12:14" ht="32.25" customHeight="1">
      <c r="L671" s="542"/>
      <c r="M671" s="550"/>
      <c r="N671" s="245"/>
    </row>
    <row r="672" spans="12:14" ht="32.25" customHeight="1">
      <c r="L672" s="542"/>
      <c r="M672" s="550"/>
      <c r="N672" s="245"/>
    </row>
    <row r="673" spans="12:14" ht="32.25" customHeight="1">
      <c r="L673" s="542"/>
      <c r="M673" s="550"/>
      <c r="N673" s="245"/>
    </row>
    <row r="674" spans="12:14" ht="32.25" customHeight="1">
      <c r="L674" s="542"/>
      <c r="M674" s="550"/>
      <c r="N674" s="245"/>
    </row>
    <row r="675" spans="12:14" ht="32.25" customHeight="1">
      <c r="L675" s="542"/>
      <c r="M675" s="550"/>
      <c r="N675" s="245"/>
    </row>
    <row r="676" spans="12:14" ht="32.25" customHeight="1">
      <c r="L676" s="542"/>
      <c r="M676" s="550"/>
      <c r="N676" s="245"/>
    </row>
    <row r="677" spans="12:14" ht="32.25" customHeight="1">
      <c r="L677" s="542"/>
      <c r="M677" s="550"/>
      <c r="N677" s="245"/>
    </row>
    <row r="678" spans="12:14" ht="32.25" customHeight="1">
      <c r="L678" s="542"/>
      <c r="M678" s="550"/>
      <c r="N678" s="245"/>
    </row>
    <row r="679" spans="12:14" ht="32.25" customHeight="1">
      <c r="L679" s="542"/>
      <c r="M679" s="550"/>
      <c r="N679" s="245"/>
    </row>
    <row r="680" spans="12:14" ht="32.25" customHeight="1">
      <c r="L680" s="542"/>
      <c r="M680" s="550"/>
      <c r="N680" s="245"/>
    </row>
    <row r="681" spans="12:14" ht="32.25" customHeight="1">
      <c r="L681" s="542"/>
      <c r="M681" s="550"/>
      <c r="N681" s="245"/>
    </row>
    <row r="682" spans="12:14" ht="32.25" customHeight="1">
      <c r="L682" s="542"/>
      <c r="M682" s="550"/>
      <c r="N682" s="245"/>
    </row>
    <row r="683" spans="12:14" ht="32.25" customHeight="1">
      <c r="L683" s="542"/>
      <c r="M683" s="550"/>
      <c r="N683" s="245"/>
    </row>
    <row r="684" spans="12:14" ht="32.25" customHeight="1">
      <c r="L684" s="542"/>
      <c r="M684" s="550"/>
      <c r="N684" s="245"/>
    </row>
    <row r="685" spans="12:14" ht="32.25" customHeight="1">
      <c r="L685" s="542"/>
      <c r="M685" s="550"/>
      <c r="N685" s="245"/>
    </row>
    <row r="686" spans="12:14" ht="32.25" customHeight="1">
      <c r="L686" s="542"/>
      <c r="M686" s="550"/>
      <c r="N686" s="245"/>
    </row>
    <row r="687" spans="12:14" ht="32.25" customHeight="1">
      <c r="L687" s="542"/>
      <c r="M687" s="550"/>
      <c r="N687" s="245"/>
    </row>
    <row r="688" spans="12:14" ht="32.25" customHeight="1">
      <c r="L688" s="542"/>
      <c r="M688" s="550"/>
      <c r="N688" s="245"/>
    </row>
    <row r="689" spans="3:14" ht="32.25" customHeight="1">
      <c r="L689" s="542"/>
      <c r="M689" s="550"/>
      <c r="N689" s="245"/>
    </row>
    <row r="690" spans="3:14" ht="32.25" customHeight="1">
      <c r="L690" s="542"/>
      <c r="M690" s="550"/>
      <c r="N690" s="245"/>
    </row>
    <row r="691" spans="3:14" ht="32.25" customHeight="1">
      <c r="L691" s="542"/>
      <c r="M691" s="550"/>
      <c r="N691" s="245"/>
    </row>
    <row r="692" spans="3:14" ht="32.25" customHeight="1">
      <c r="L692" s="542"/>
      <c r="M692" s="550"/>
      <c r="N692" s="245"/>
    </row>
    <row r="693" spans="3:14" ht="32.25" customHeight="1">
      <c r="L693" s="542"/>
      <c r="M693" s="550"/>
      <c r="N693" s="245"/>
    </row>
    <row r="694" spans="3:14" ht="32.25" customHeight="1">
      <c r="L694" s="542"/>
      <c r="M694" s="550"/>
      <c r="N694" s="245"/>
    </row>
    <row r="695" spans="3:14" ht="32.25" customHeight="1">
      <c r="C695" s="245"/>
      <c r="L695" s="542"/>
      <c r="M695" s="550"/>
      <c r="N695" s="245"/>
    </row>
    <row r="696" spans="3:14" ht="32.25" customHeight="1">
      <c r="C696" s="245"/>
      <c r="L696" s="542"/>
      <c r="M696" s="550"/>
      <c r="N696" s="245"/>
    </row>
    <row r="697" spans="3:14" ht="32.25" customHeight="1">
      <c r="L697" s="542"/>
      <c r="M697" s="550"/>
      <c r="N697" s="245"/>
    </row>
    <row r="698" spans="3:14" ht="32.25" customHeight="1">
      <c r="L698" s="542"/>
      <c r="M698" s="550"/>
      <c r="N698" s="245"/>
    </row>
    <row r="699" spans="3:14" ht="32.25" customHeight="1">
      <c r="L699" s="542"/>
      <c r="M699" s="550"/>
      <c r="N699" s="245"/>
    </row>
    <row r="700" spans="3:14" ht="32.25" customHeight="1">
      <c r="L700" s="542"/>
      <c r="M700" s="550"/>
      <c r="N700" s="245"/>
    </row>
    <row r="701" spans="3:14" ht="32.25" customHeight="1">
      <c r="L701" s="542"/>
      <c r="M701" s="550"/>
      <c r="N701" s="245"/>
    </row>
    <row r="702" spans="3:14" ht="32.25" customHeight="1">
      <c r="L702" s="542"/>
      <c r="M702" s="550"/>
      <c r="N702" s="245"/>
    </row>
    <row r="703" spans="3:14" ht="32.25" customHeight="1">
      <c r="L703" s="542"/>
      <c r="M703" s="550"/>
      <c r="N703" s="245"/>
    </row>
    <row r="704" spans="3:14" ht="32.25" customHeight="1">
      <c r="L704" s="542"/>
      <c r="M704" s="550"/>
      <c r="N704" s="245"/>
    </row>
    <row r="705" spans="12:14" ht="32.25" customHeight="1">
      <c r="L705" s="542"/>
      <c r="M705" s="550"/>
      <c r="N705" s="245"/>
    </row>
    <row r="706" spans="12:14" ht="32.25" customHeight="1">
      <c r="L706" s="542"/>
      <c r="M706" s="550"/>
      <c r="N706" s="245"/>
    </row>
    <row r="707" spans="12:14" ht="32.25" customHeight="1">
      <c r="L707" s="542"/>
      <c r="M707" s="550"/>
      <c r="N707" s="245"/>
    </row>
    <row r="708" spans="12:14" ht="32.25" customHeight="1">
      <c r="L708" s="542"/>
      <c r="M708" s="550"/>
      <c r="N708" s="245"/>
    </row>
    <row r="709" spans="12:14" ht="32.25" customHeight="1">
      <c r="L709" s="542"/>
      <c r="M709" s="550"/>
      <c r="N709" s="245"/>
    </row>
    <row r="710" spans="12:14" ht="32.25" customHeight="1">
      <c r="L710" s="542"/>
      <c r="M710" s="550"/>
      <c r="N710" s="245"/>
    </row>
    <row r="711" spans="12:14" ht="32.25" customHeight="1">
      <c r="L711" s="542"/>
      <c r="M711" s="550"/>
      <c r="N711" s="245"/>
    </row>
    <row r="712" spans="12:14" ht="32.25" customHeight="1">
      <c r="L712" s="542"/>
      <c r="M712" s="550"/>
      <c r="N712" s="245"/>
    </row>
    <row r="713" spans="12:14" ht="32.25" customHeight="1">
      <c r="L713" s="542"/>
      <c r="M713" s="550"/>
      <c r="N713" s="245"/>
    </row>
    <row r="714" spans="12:14" ht="32.25" customHeight="1">
      <c r="L714" s="542"/>
      <c r="M714" s="550"/>
      <c r="N714" s="245"/>
    </row>
    <row r="715" spans="12:14" ht="32.25" customHeight="1">
      <c r="L715" s="542"/>
      <c r="M715" s="550"/>
      <c r="N715" s="245"/>
    </row>
    <row r="716" spans="12:14" ht="32.25" customHeight="1">
      <c r="L716" s="542"/>
      <c r="M716" s="550"/>
      <c r="N716" s="245"/>
    </row>
    <row r="717" spans="12:14" ht="32.25" customHeight="1">
      <c r="L717" s="542"/>
      <c r="M717" s="550"/>
      <c r="N717" s="245"/>
    </row>
    <row r="718" spans="12:14" ht="32.25" customHeight="1">
      <c r="L718" s="542"/>
      <c r="M718" s="550"/>
      <c r="N718" s="245"/>
    </row>
    <row r="719" spans="12:14" ht="32.25" customHeight="1">
      <c r="L719" s="542"/>
      <c r="M719" s="550"/>
      <c r="N719" s="245"/>
    </row>
    <row r="720" spans="12:14" ht="32.25" customHeight="1">
      <c r="L720" s="542"/>
      <c r="M720" s="550"/>
      <c r="N720" s="245"/>
    </row>
    <row r="721" spans="12:14" ht="32.25" customHeight="1">
      <c r="L721" s="542"/>
      <c r="M721" s="550"/>
      <c r="N721" s="245"/>
    </row>
    <row r="722" spans="12:14" ht="32.25" customHeight="1">
      <c r="L722" s="542"/>
      <c r="M722" s="550"/>
      <c r="N722" s="245"/>
    </row>
    <row r="723" spans="12:14" ht="32.25" customHeight="1">
      <c r="L723" s="542"/>
      <c r="M723" s="550"/>
      <c r="N723" s="245"/>
    </row>
    <row r="724" spans="12:14" ht="32.25" customHeight="1">
      <c r="L724" s="542"/>
      <c r="M724" s="550"/>
      <c r="N724" s="245"/>
    </row>
    <row r="725" spans="12:14" ht="32.25" customHeight="1">
      <c r="L725" s="542"/>
      <c r="M725" s="550"/>
      <c r="N725" s="245"/>
    </row>
    <row r="726" spans="12:14" ht="32.25" customHeight="1">
      <c r="L726" s="542"/>
      <c r="M726" s="550"/>
      <c r="N726" s="245"/>
    </row>
    <row r="727" spans="12:14" ht="32.25" customHeight="1">
      <c r="L727" s="542"/>
      <c r="M727" s="550"/>
      <c r="N727" s="245"/>
    </row>
    <row r="728" spans="12:14" ht="32.25" customHeight="1">
      <c r="L728" s="542"/>
      <c r="M728" s="550"/>
      <c r="N728" s="245"/>
    </row>
    <row r="729" spans="12:14" ht="32.25" customHeight="1">
      <c r="L729" s="542"/>
      <c r="M729" s="550"/>
      <c r="N729" s="245"/>
    </row>
    <row r="730" spans="12:14" ht="32.25" customHeight="1">
      <c r="L730" s="542"/>
      <c r="M730" s="550"/>
      <c r="N730" s="245"/>
    </row>
    <row r="731" spans="12:14" ht="32.25" customHeight="1">
      <c r="L731" s="542"/>
      <c r="M731" s="550"/>
      <c r="N731" s="245"/>
    </row>
    <row r="732" spans="12:14" ht="32.25" customHeight="1">
      <c r="L732" s="542"/>
      <c r="M732" s="550"/>
      <c r="N732" s="245"/>
    </row>
    <row r="733" spans="12:14" ht="32.25" customHeight="1">
      <c r="L733" s="542"/>
      <c r="M733" s="550"/>
      <c r="N733" s="245"/>
    </row>
    <row r="734" spans="12:14" ht="32.25" customHeight="1">
      <c r="L734" s="542"/>
      <c r="M734" s="550"/>
      <c r="N734" s="245"/>
    </row>
    <row r="735" spans="12:14" ht="32.25" customHeight="1">
      <c r="L735" s="542"/>
      <c r="M735" s="550"/>
      <c r="N735" s="245"/>
    </row>
    <row r="736" spans="12:14" ht="32.25" customHeight="1">
      <c r="L736" s="542"/>
      <c r="M736" s="550"/>
      <c r="N736" s="245"/>
    </row>
    <row r="737" spans="12:14" ht="32.25" customHeight="1">
      <c r="L737" s="542"/>
      <c r="M737" s="550"/>
      <c r="N737" s="245"/>
    </row>
    <row r="738" spans="12:14" ht="32.25" customHeight="1">
      <c r="L738" s="542"/>
      <c r="M738" s="550"/>
      <c r="N738" s="245"/>
    </row>
    <row r="739" spans="12:14" ht="32.25" customHeight="1">
      <c r="L739" s="542"/>
      <c r="M739" s="550"/>
      <c r="N739" s="245"/>
    </row>
    <row r="740" spans="12:14" ht="32.25" customHeight="1">
      <c r="L740" s="542"/>
      <c r="M740" s="550"/>
      <c r="N740" s="245"/>
    </row>
    <row r="741" spans="12:14" ht="32.25" customHeight="1">
      <c r="L741" s="542"/>
      <c r="M741" s="550"/>
      <c r="N741" s="245"/>
    </row>
    <row r="742" spans="12:14" ht="32.25" customHeight="1">
      <c r="L742" s="542"/>
      <c r="M742" s="550"/>
      <c r="N742" s="245"/>
    </row>
    <row r="743" spans="12:14" ht="32.25" customHeight="1">
      <c r="L743" s="542"/>
      <c r="M743" s="550"/>
      <c r="N743" s="245"/>
    </row>
    <row r="744" spans="12:14" ht="32.25" customHeight="1">
      <c r="L744" s="542"/>
      <c r="M744" s="550"/>
      <c r="N744" s="245"/>
    </row>
    <row r="745" spans="12:14" ht="32.25" customHeight="1">
      <c r="L745" s="542"/>
      <c r="M745" s="550"/>
      <c r="N745" s="245"/>
    </row>
    <row r="746" spans="12:14" ht="32.25" customHeight="1">
      <c r="L746" s="542"/>
      <c r="M746" s="550"/>
      <c r="N746" s="245"/>
    </row>
    <row r="747" spans="12:14" ht="32.25" customHeight="1">
      <c r="L747" s="542"/>
      <c r="M747" s="550"/>
      <c r="N747" s="245"/>
    </row>
    <row r="748" spans="12:14" ht="32.25" customHeight="1">
      <c r="L748" s="542"/>
      <c r="M748" s="550"/>
      <c r="N748" s="245"/>
    </row>
    <row r="749" spans="12:14" ht="32.25" customHeight="1">
      <c r="L749" s="542"/>
      <c r="M749" s="550"/>
      <c r="N749" s="245"/>
    </row>
    <row r="750" spans="12:14" ht="32.25" customHeight="1">
      <c r="L750" s="542"/>
      <c r="M750" s="550"/>
      <c r="N750" s="245"/>
    </row>
    <row r="751" spans="12:14" ht="32.25" customHeight="1">
      <c r="L751" s="542"/>
      <c r="M751" s="550"/>
      <c r="N751" s="245"/>
    </row>
    <row r="752" spans="12:14" ht="32.25" customHeight="1">
      <c r="L752" s="542"/>
      <c r="M752" s="550"/>
      <c r="N752" s="245"/>
    </row>
    <row r="753" spans="2:14" ht="32.25" customHeight="1">
      <c r="L753" s="542"/>
      <c r="M753" s="550"/>
      <c r="N753" s="245"/>
    </row>
    <row r="754" spans="2:14" ht="32.25" customHeight="1">
      <c r="L754" s="542"/>
      <c r="M754" s="550"/>
      <c r="N754" s="245"/>
    </row>
    <row r="755" spans="2:14" ht="32.25" customHeight="1">
      <c r="L755" s="542"/>
      <c r="M755" s="550"/>
      <c r="N755" s="245"/>
    </row>
    <row r="756" spans="2:14" ht="32.25" customHeight="1">
      <c r="L756" s="542"/>
      <c r="M756" s="550"/>
      <c r="N756" s="245"/>
    </row>
    <row r="757" spans="2:14" ht="32.25" customHeight="1">
      <c r="L757" s="542"/>
      <c r="M757" s="550"/>
      <c r="N757" s="245"/>
    </row>
    <row r="758" spans="2:14" ht="32.25" customHeight="1">
      <c r="L758" s="542"/>
      <c r="M758" s="550"/>
      <c r="N758" s="245"/>
    </row>
    <row r="759" spans="2:14" ht="32.25" customHeight="1">
      <c r="L759" s="542"/>
      <c r="M759" s="550"/>
      <c r="N759" s="245"/>
    </row>
    <row r="760" spans="2:14" ht="32.25" customHeight="1">
      <c r="L760" s="542"/>
      <c r="M760" s="550"/>
      <c r="N760" s="245"/>
    </row>
    <row r="761" spans="2:14" ht="32.25" customHeight="1">
      <c r="L761" s="542"/>
      <c r="M761" s="550"/>
      <c r="N761" s="245"/>
    </row>
    <row r="762" spans="2:14" ht="32.25" customHeight="1">
      <c r="L762" s="542"/>
      <c r="M762" s="550"/>
      <c r="N762" s="245"/>
    </row>
    <row r="763" spans="2:14" ht="32.25" customHeight="1">
      <c r="L763" s="542"/>
      <c r="M763" s="550"/>
      <c r="N763" s="245"/>
    </row>
    <row r="764" spans="2:14" ht="32.25" customHeight="1">
      <c r="L764" s="542"/>
      <c r="M764" s="550"/>
      <c r="N764" s="245"/>
    </row>
    <row r="765" spans="2:14" ht="32.25" customHeight="1">
      <c r="L765" s="542"/>
      <c r="M765" s="550"/>
      <c r="N765" s="245"/>
    </row>
    <row r="766" spans="2:14" ht="32.25" customHeight="1">
      <c r="L766" s="542"/>
      <c r="M766" s="550"/>
      <c r="N766" s="245"/>
    </row>
    <row r="767" spans="2:14" ht="32.25" customHeight="1">
      <c r="L767" s="542"/>
      <c r="M767" s="550"/>
      <c r="N767" s="245"/>
    </row>
    <row r="768" spans="2:14" ht="32.25" customHeight="1">
      <c r="L768" s="542"/>
      <c r="M768" s="550"/>
      <c r="N768" s="245"/>
    </row>
    <row r="769" spans="12:14" ht="32.25" customHeight="1">
      <c r="L769" s="542"/>
      <c r="M769" s="550"/>
      <c r="N769" s="245"/>
    </row>
    <row r="770" spans="12:14" ht="32.25" customHeight="1">
      <c r="L770" s="542"/>
      <c r="M770" s="550"/>
      <c r="N770" s="245"/>
    </row>
    <row r="771" spans="12:14" ht="32.25" customHeight="1">
      <c r="L771" s="542"/>
      <c r="M771" s="550"/>
      <c r="N771" s="245"/>
    </row>
    <row r="772" spans="12:14" ht="32.25" customHeight="1">
      <c r="L772" s="542"/>
      <c r="M772" s="550"/>
      <c r="N772" s="245"/>
    </row>
    <row r="773" spans="12:14" ht="32.25" customHeight="1">
      <c r="L773" s="542"/>
      <c r="M773" s="550"/>
      <c r="N773" s="245"/>
    </row>
    <row r="774" spans="12:14" ht="32.25" customHeight="1">
      <c r="L774" s="542"/>
      <c r="M774" s="550"/>
      <c r="N774" s="245"/>
    </row>
    <row r="775" spans="12:14" ht="32.25" customHeight="1">
      <c r="L775" s="542"/>
      <c r="M775" s="550"/>
      <c r="N775" s="245"/>
    </row>
    <row r="776" spans="12:14" ht="32.25" customHeight="1">
      <c r="L776" s="542"/>
      <c r="M776" s="550"/>
      <c r="N776" s="245"/>
    </row>
    <row r="777" spans="12:14" ht="32.25" customHeight="1">
      <c r="L777" s="542"/>
      <c r="M777" s="550"/>
      <c r="N777" s="245"/>
    </row>
    <row r="778" spans="12:14" ht="32.25" customHeight="1">
      <c r="L778" s="542"/>
      <c r="M778" s="550"/>
      <c r="N778" s="245"/>
    </row>
    <row r="779" spans="12:14" ht="32.25" customHeight="1">
      <c r="L779" s="542"/>
      <c r="M779" s="550"/>
      <c r="N779" s="245"/>
    </row>
    <row r="780" spans="12:14" ht="32.25" customHeight="1">
      <c r="L780" s="542"/>
      <c r="M780" s="550"/>
      <c r="N780" s="245"/>
    </row>
    <row r="781" spans="12:14" ht="32.25" customHeight="1">
      <c r="L781" s="542"/>
      <c r="M781" s="550"/>
      <c r="N781" s="245"/>
    </row>
    <row r="782" spans="12:14" ht="32.25" customHeight="1">
      <c r="L782" s="542"/>
      <c r="M782" s="550"/>
      <c r="N782" s="245"/>
    </row>
    <row r="783" spans="12:14" ht="32.25" customHeight="1">
      <c r="L783" s="542"/>
      <c r="M783" s="550"/>
      <c r="N783" s="245"/>
    </row>
    <row r="784" spans="12:14" ht="32.25" customHeight="1">
      <c r="L784" s="542"/>
      <c r="M784" s="550"/>
      <c r="N784" s="245"/>
    </row>
    <row r="785" spans="12:14" ht="32.25" customHeight="1">
      <c r="L785" s="542"/>
      <c r="M785" s="550"/>
      <c r="N785" s="245"/>
    </row>
    <row r="786" spans="12:14" ht="32.25" customHeight="1">
      <c r="L786" s="542"/>
      <c r="M786" s="550"/>
      <c r="N786" s="245"/>
    </row>
    <row r="787" spans="12:14" ht="32.25" customHeight="1">
      <c r="L787" s="542"/>
      <c r="M787" s="550"/>
      <c r="N787" s="245"/>
    </row>
    <row r="788" spans="12:14" ht="32.25" customHeight="1">
      <c r="L788" s="542"/>
      <c r="M788" s="550"/>
      <c r="N788" s="245"/>
    </row>
    <row r="789" spans="12:14" ht="32.25" customHeight="1">
      <c r="L789" s="542"/>
      <c r="M789" s="550"/>
      <c r="N789" s="245"/>
    </row>
    <row r="790" spans="12:14" ht="32.25" customHeight="1">
      <c r="L790" s="542"/>
      <c r="M790" s="550"/>
      <c r="N790" s="245"/>
    </row>
    <row r="791" spans="12:14" ht="32.25" customHeight="1">
      <c r="L791" s="542"/>
      <c r="M791" s="550"/>
      <c r="N791" s="245"/>
    </row>
    <row r="792" spans="12:14" ht="32.25" customHeight="1">
      <c r="L792" s="542"/>
      <c r="M792" s="550"/>
      <c r="N792" s="245"/>
    </row>
    <row r="793" spans="12:14" ht="32.25" customHeight="1">
      <c r="L793" s="542"/>
      <c r="M793" s="550"/>
      <c r="N793" s="245"/>
    </row>
    <row r="794" spans="12:14" ht="32.25" customHeight="1">
      <c r="L794" s="542"/>
      <c r="M794" s="550"/>
      <c r="N794" s="245"/>
    </row>
    <row r="795" spans="12:14" ht="32.25" customHeight="1">
      <c r="L795" s="542"/>
      <c r="M795" s="550"/>
      <c r="N795" s="245"/>
    </row>
    <row r="796" spans="12:14" ht="32.25" customHeight="1">
      <c r="L796" s="542"/>
      <c r="M796" s="550"/>
      <c r="N796" s="245"/>
    </row>
    <row r="797" spans="12:14" ht="32.25" customHeight="1">
      <c r="L797" s="542"/>
      <c r="M797" s="550"/>
      <c r="N797" s="245"/>
    </row>
    <row r="798" spans="12:14" ht="32.25" customHeight="1">
      <c r="L798" s="542"/>
      <c r="M798" s="550"/>
      <c r="N798" s="245"/>
    </row>
    <row r="799" spans="12:14" ht="32.25" customHeight="1">
      <c r="L799" s="542"/>
      <c r="M799" s="550"/>
      <c r="N799" s="245"/>
    </row>
    <row r="800" spans="12:14" ht="32.25" customHeight="1">
      <c r="L800" s="542"/>
      <c r="M800" s="550"/>
      <c r="N800" s="245"/>
    </row>
    <row r="801" spans="12:14" ht="32.25" customHeight="1">
      <c r="L801" s="542"/>
      <c r="M801" s="550"/>
      <c r="N801" s="245"/>
    </row>
    <row r="802" spans="12:14" ht="32.25" customHeight="1">
      <c r="L802" s="542"/>
      <c r="M802" s="550"/>
      <c r="N802" s="245"/>
    </row>
    <row r="803" spans="12:14" ht="32.25" customHeight="1">
      <c r="L803" s="542"/>
      <c r="M803" s="550"/>
      <c r="N803" s="245"/>
    </row>
    <row r="804" spans="12:14" ht="32.25" customHeight="1">
      <c r="L804" s="542"/>
      <c r="M804" s="550"/>
      <c r="N804" s="245"/>
    </row>
    <row r="805" spans="12:14" ht="32.25" customHeight="1">
      <c r="L805" s="542"/>
      <c r="M805" s="550"/>
      <c r="N805" s="245"/>
    </row>
    <row r="806" spans="12:14" ht="32.25" customHeight="1">
      <c r="L806" s="542"/>
      <c r="M806" s="550"/>
      <c r="N806" s="245"/>
    </row>
    <row r="807" spans="12:14" ht="32.25" customHeight="1">
      <c r="L807" s="542"/>
      <c r="M807" s="550"/>
      <c r="N807" s="245"/>
    </row>
    <row r="808" spans="12:14" ht="32.25" customHeight="1">
      <c r="L808" s="542"/>
      <c r="M808" s="550"/>
      <c r="N808" s="245"/>
    </row>
    <row r="809" spans="12:14" ht="32.25" customHeight="1">
      <c r="L809" s="542"/>
      <c r="M809" s="550"/>
      <c r="N809" s="245"/>
    </row>
    <row r="810" spans="12:14" ht="32.25" customHeight="1">
      <c r="L810" s="542"/>
      <c r="M810" s="550"/>
      <c r="N810" s="245"/>
    </row>
    <row r="811" spans="12:14" ht="32.25" customHeight="1">
      <c r="L811" s="542"/>
      <c r="M811" s="550"/>
      <c r="N811" s="245"/>
    </row>
    <row r="812" spans="12:14" ht="32.25" customHeight="1">
      <c r="L812" s="542"/>
      <c r="M812" s="550"/>
      <c r="N812" s="245"/>
    </row>
    <row r="813" spans="12:14" ht="32.25" customHeight="1">
      <c r="L813" s="542"/>
      <c r="M813" s="550"/>
      <c r="N813" s="245"/>
    </row>
    <row r="814" spans="12:14" ht="32.25" customHeight="1">
      <c r="L814" s="542"/>
      <c r="M814" s="550"/>
      <c r="N814" s="245"/>
    </row>
    <row r="815" spans="12:14" ht="32.25" customHeight="1">
      <c r="L815" s="542"/>
      <c r="M815" s="550"/>
      <c r="N815" s="245"/>
    </row>
    <row r="816" spans="12:14" ht="32.25" customHeight="1">
      <c r="L816" s="542"/>
      <c r="M816" s="550"/>
      <c r="N816" s="245"/>
    </row>
    <row r="817" spans="12:14" ht="32.25" customHeight="1">
      <c r="L817" s="542"/>
      <c r="M817" s="550"/>
      <c r="N817" s="245"/>
    </row>
    <row r="818" spans="12:14" ht="32.25" customHeight="1">
      <c r="L818" s="542"/>
      <c r="M818" s="550"/>
      <c r="N818" s="245"/>
    </row>
    <row r="819" spans="12:14" ht="32.25" customHeight="1">
      <c r="L819" s="542"/>
      <c r="M819" s="550"/>
      <c r="N819" s="245"/>
    </row>
    <row r="820" spans="12:14" ht="32.25" customHeight="1">
      <c r="L820" s="542"/>
      <c r="M820" s="550"/>
      <c r="N820" s="245"/>
    </row>
    <row r="821" spans="12:14" ht="32.25" customHeight="1">
      <c r="L821" s="542"/>
      <c r="M821" s="550"/>
      <c r="N821" s="245"/>
    </row>
    <row r="822" spans="12:14" ht="32.25" customHeight="1">
      <c r="L822" s="542"/>
      <c r="M822" s="550"/>
      <c r="N822" s="245"/>
    </row>
    <row r="823" spans="12:14" ht="32.25" customHeight="1">
      <c r="L823" s="542"/>
      <c r="M823" s="550"/>
      <c r="N823" s="245"/>
    </row>
    <row r="824" spans="12:14" ht="32.25" customHeight="1">
      <c r="L824" s="542"/>
      <c r="M824" s="550"/>
      <c r="N824" s="245"/>
    </row>
    <row r="825" spans="12:14" ht="32.25" customHeight="1">
      <c r="L825" s="542"/>
      <c r="M825" s="550"/>
      <c r="N825" s="245"/>
    </row>
    <row r="826" spans="12:14" ht="32.25" customHeight="1">
      <c r="L826" s="542"/>
      <c r="M826" s="550"/>
      <c r="N826" s="245"/>
    </row>
    <row r="827" spans="12:14" ht="32.25" customHeight="1">
      <c r="L827" s="542"/>
      <c r="M827" s="550"/>
      <c r="N827" s="245"/>
    </row>
    <row r="828" spans="12:14" ht="32.25" customHeight="1">
      <c r="L828" s="542"/>
      <c r="M828" s="550"/>
      <c r="N828" s="245"/>
    </row>
    <row r="829" spans="12:14" ht="32.25" customHeight="1">
      <c r="L829" s="542"/>
      <c r="M829" s="550"/>
      <c r="N829" s="245"/>
    </row>
    <row r="830" spans="12:14" ht="32.25" customHeight="1">
      <c r="L830" s="542"/>
      <c r="M830" s="550"/>
      <c r="N830" s="245"/>
    </row>
    <row r="831" spans="12:14" ht="32.25" customHeight="1">
      <c r="L831" s="542"/>
      <c r="M831" s="550"/>
      <c r="N831" s="245"/>
    </row>
    <row r="832" spans="12:14" ht="32.25" customHeight="1">
      <c r="L832" s="542"/>
      <c r="M832" s="550"/>
      <c r="N832" s="245"/>
    </row>
    <row r="833" spans="12:14" ht="32.25" customHeight="1">
      <c r="L833" s="542"/>
      <c r="M833" s="550"/>
      <c r="N833" s="245"/>
    </row>
    <row r="834" spans="12:14" ht="32.25" customHeight="1">
      <c r="L834" s="542"/>
      <c r="M834" s="550"/>
      <c r="N834" s="245"/>
    </row>
    <row r="835" spans="12:14" ht="32.25" customHeight="1">
      <c r="L835" s="542"/>
      <c r="M835" s="550"/>
      <c r="N835" s="245"/>
    </row>
    <row r="836" spans="12:14" ht="32.25" customHeight="1">
      <c r="L836" s="542"/>
      <c r="M836" s="550"/>
      <c r="N836" s="245"/>
    </row>
    <row r="837" spans="12:14" ht="32.25" customHeight="1">
      <c r="L837" s="542"/>
      <c r="M837" s="550"/>
      <c r="N837" s="245"/>
    </row>
    <row r="838" spans="12:14" ht="32.25" customHeight="1">
      <c r="L838" s="542"/>
      <c r="M838" s="550"/>
      <c r="N838" s="245"/>
    </row>
    <row r="839" spans="12:14" ht="32.25" customHeight="1">
      <c r="L839" s="542"/>
      <c r="M839" s="550"/>
      <c r="N839" s="245"/>
    </row>
    <row r="840" spans="12:14" ht="32.25" customHeight="1">
      <c r="L840" s="542"/>
      <c r="M840" s="550"/>
      <c r="N840" s="245"/>
    </row>
    <row r="841" spans="12:14" ht="32.25" customHeight="1">
      <c r="L841" s="542"/>
      <c r="M841" s="550"/>
      <c r="N841" s="245"/>
    </row>
    <row r="842" spans="12:14" ht="32.25" customHeight="1">
      <c r="L842" s="542"/>
      <c r="M842" s="550"/>
      <c r="N842" s="245"/>
    </row>
    <row r="843" spans="12:14" ht="32.25" customHeight="1">
      <c r="L843" s="542"/>
      <c r="M843" s="550"/>
      <c r="N843" s="245"/>
    </row>
    <row r="844" spans="12:14" ht="32.25" customHeight="1">
      <c r="L844" s="542"/>
      <c r="M844" s="550"/>
      <c r="N844" s="245"/>
    </row>
    <row r="845" spans="12:14" ht="32.25" customHeight="1">
      <c r="L845" s="542"/>
      <c r="M845" s="550"/>
      <c r="N845" s="245"/>
    </row>
    <row r="846" spans="12:14" ht="32.25" customHeight="1">
      <c r="L846" s="542"/>
      <c r="M846" s="550"/>
      <c r="N846" s="245"/>
    </row>
    <row r="847" spans="12:14" ht="32.25" customHeight="1">
      <c r="L847" s="542"/>
      <c r="M847" s="550"/>
      <c r="N847" s="245"/>
    </row>
    <row r="848" spans="12:14" ht="32.25" customHeight="1">
      <c r="L848" s="542"/>
      <c r="M848" s="550"/>
      <c r="N848" s="245"/>
    </row>
    <row r="849" spans="12:14" ht="32.25" customHeight="1">
      <c r="L849" s="542"/>
      <c r="M849" s="550"/>
      <c r="N849" s="245"/>
    </row>
    <row r="850" spans="12:14" ht="32.25" customHeight="1">
      <c r="L850" s="542"/>
      <c r="M850" s="550"/>
      <c r="N850" s="245"/>
    </row>
    <row r="851" spans="12:14" ht="32.25" customHeight="1">
      <c r="L851" s="542"/>
      <c r="M851" s="550"/>
      <c r="N851" s="245"/>
    </row>
    <row r="852" spans="12:14" ht="32.25" customHeight="1">
      <c r="L852" s="542"/>
      <c r="M852" s="550"/>
      <c r="N852" s="245"/>
    </row>
    <row r="853" spans="12:14" ht="32.25" customHeight="1">
      <c r="L853" s="542"/>
      <c r="M853" s="550"/>
      <c r="N853" s="245"/>
    </row>
    <row r="854" spans="12:14" ht="32.25" customHeight="1">
      <c r="L854" s="542"/>
      <c r="M854" s="550"/>
      <c r="N854" s="245"/>
    </row>
    <row r="855" spans="12:14" ht="32.25" customHeight="1">
      <c r="L855" s="542"/>
      <c r="M855" s="550"/>
      <c r="N855" s="245"/>
    </row>
    <row r="856" spans="12:14" ht="32.25" customHeight="1">
      <c r="L856" s="542"/>
      <c r="M856" s="550"/>
      <c r="N856" s="245"/>
    </row>
    <row r="857" spans="12:14" ht="32.25" customHeight="1">
      <c r="L857" s="542"/>
      <c r="M857" s="550"/>
      <c r="N857" s="245"/>
    </row>
    <row r="858" spans="12:14" ht="32.25" customHeight="1">
      <c r="L858" s="542"/>
      <c r="M858" s="550"/>
      <c r="N858" s="245"/>
    </row>
    <row r="859" spans="12:14" ht="32.25" customHeight="1">
      <c r="L859" s="542"/>
      <c r="M859" s="550"/>
      <c r="N859" s="245"/>
    </row>
    <row r="860" spans="12:14" ht="32.25" customHeight="1">
      <c r="L860" s="542"/>
      <c r="M860" s="550"/>
      <c r="N860" s="245"/>
    </row>
    <row r="861" spans="12:14" ht="32.25" customHeight="1">
      <c r="L861" s="542"/>
      <c r="M861" s="550"/>
      <c r="N861" s="245"/>
    </row>
    <row r="862" spans="12:14" ht="32.25" customHeight="1">
      <c r="L862" s="542"/>
      <c r="M862" s="550"/>
      <c r="N862" s="245"/>
    </row>
    <row r="863" spans="12:14" ht="32.25" customHeight="1">
      <c r="L863" s="542"/>
      <c r="M863" s="550"/>
      <c r="N863" s="245"/>
    </row>
    <row r="864" spans="12:14" ht="32.25" customHeight="1">
      <c r="L864" s="542"/>
      <c r="M864" s="550"/>
      <c r="N864" s="245"/>
    </row>
    <row r="865" spans="12:14" ht="32.25" customHeight="1">
      <c r="L865" s="542"/>
      <c r="M865" s="550"/>
      <c r="N865" s="245"/>
    </row>
    <row r="866" spans="12:14" ht="32.25" customHeight="1">
      <c r="L866" s="542"/>
      <c r="M866" s="550"/>
      <c r="N866" s="245"/>
    </row>
    <row r="867" spans="12:14" ht="32.25" customHeight="1">
      <c r="L867" s="542"/>
      <c r="M867" s="550"/>
      <c r="N867" s="245"/>
    </row>
    <row r="868" spans="12:14" ht="32.25" customHeight="1">
      <c r="L868" s="542"/>
      <c r="M868" s="550"/>
      <c r="N868" s="245"/>
    </row>
    <row r="869" spans="12:14" ht="32.25" customHeight="1">
      <c r="L869" s="542"/>
      <c r="M869" s="550"/>
      <c r="N869" s="245"/>
    </row>
    <row r="870" spans="12:14" ht="32.25" customHeight="1">
      <c r="L870" s="542"/>
      <c r="M870" s="550"/>
      <c r="N870" s="245"/>
    </row>
    <row r="871" spans="12:14" ht="32.25" customHeight="1">
      <c r="L871" s="542"/>
      <c r="M871" s="550"/>
      <c r="N871" s="245"/>
    </row>
    <row r="872" spans="12:14" ht="32.25" customHeight="1">
      <c r="L872" s="542"/>
      <c r="M872" s="550"/>
      <c r="N872" s="245"/>
    </row>
    <row r="873" spans="12:14" ht="32.25" customHeight="1">
      <c r="L873" s="542"/>
      <c r="M873" s="550"/>
      <c r="N873" s="245"/>
    </row>
    <row r="874" spans="12:14" ht="32.25" customHeight="1">
      <c r="L874" s="542"/>
      <c r="M874" s="550"/>
      <c r="N874" s="245"/>
    </row>
    <row r="875" spans="12:14" ht="32.25" customHeight="1">
      <c r="L875" s="542"/>
      <c r="M875" s="550"/>
      <c r="N875" s="245"/>
    </row>
    <row r="876" spans="12:14" ht="32.25" customHeight="1">
      <c r="L876" s="542"/>
      <c r="M876" s="550"/>
      <c r="N876" s="245"/>
    </row>
    <row r="877" spans="12:14" ht="32.25" customHeight="1">
      <c r="L877" s="542"/>
      <c r="M877" s="550"/>
      <c r="N877" s="245"/>
    </row>
    <row r="878" spans="12:14" ht="32.25" customHeight="1">
      <c r="L878" s="542"/>
      <c r="M878" s="550"/>
      <c r="N878" s="245"/>
    </row>
    <row r="879" spans="12:14" ht="32.25" customHeight="1">
      <c r="L879" s="542"/>
      <c r="M879" s="550"/>
      <c r="N879" s="245"/>
    </row>
    <row r="880" spans="12:14" ht="32.25" customHeight="1">
      <c r="L880" s="542"/>
      <c r="M880" s="550"/>
      <c r="N880" s="245"/>
    </row>
    <row r="881" spans="12:14" ht="32.25" customHeight="1">
      <c r="L881" s="542"/>
      <c r="M881" s="550"/>
      <c r="N881" s="245"/>
    </row>
    <row r="882" spans="12:14" ht="32.25" customHeight="1">
      <c r="L882" s="542"/>
      <c r="M882" s="550"/>
      <c r="N882" s="245"/>
    </row>
    <row r="883" spans="12:14" ht="32.25" customHeight="1">
      <c r="L883" s="542"/>
      <c r="M883" s="550"/>
      <c r="N883" s="245"/>
    </row>
    <row r="884" spans="12:14" ht="32.25" customHeight="1">
      <c r="L884" s="542"/>
      <c r="M884" s="550"/>
      <c r="N884" s="245"/>
    </row>
    <row r="885" spans="12:14" ht="32.25" customHeight="1">
      <c r="L885" s="542"/>
      <c r="M885" s="550"/>
      <c r="N885" s="245"/>
    </row>
    <row r="886" spans="12:14" ht="32.25" customHeight="1">
      <c r="L886" s="542"/>
      <c r="M886" s="550"/>
      <c r="N886" s="245"/>
    </row>
    <row r="887" spans="12:14" ht="32.25" customHeight="1">
      <c r="L887" s="542"/>
      <c r="M887" s="550"/>
      <c r="N887" s="245"/>
    </row>
    <row r="888" spans="12:14" ht="32.25" customHeight="1">
      <c r="L888" s="542"/>
      <c r="M888" s="550"/>
      <c r="N888" s="245"/>
    </row>
    <row r="889" spans="12:14" ht="32.25" customHeight="1">
      <c r="L889" s="542"/>
      <c r="M889" s="550"/>
      <c r="N889" s="245"/>
    </row>
    <row r="890" spans="12:14" ht="32.25" customHeight="1">
      <c r="L890" s="542"/>
      <c r="M890" s="550"/>
      <c r="N890" s="245"/>
    </row>
    <row r="891" spans="12:14" ht="32.25" customHeight="1">
      <c r="L891" s="542"/>
      <c r="M891" s="550"/>
      <c r="N891" s="245"/>
    </row>
    <row r="892" spans="12:14" ht="32.25" customHeight="1">
      <c r="L892" s="542"/>
      <c r="M892" s="550"/>
      <c r="N892" s="245"/>
    </row>
    <row r="893" spans="12:14" ht="32.25" customHeight="1">
      <c r="L893" s="542"/>
      <c r="M893" s="550"/>
      <c r="N893" s="245"/>
    </row>
    <row r="894" spans="12:14" ht="32.25" customHeight="1">
      <c r="L894" s="542"/>
      <c r="M894" s="550"/>
      <c r="N894" s="245"/>
    </row>
    <row r="895" spans="12:14" ht="32.25" customHeight="1">
      <c r="L895" s="542"/>
      <c r="M895" s="550"/>
      <c r="N895" s="245"/>
    </row>
    <row r="896" spans="12:14" ht="32.25" customHeight="1">
      <c r="L896" s="542"/>
      <c r="M896" s="550"/>
      <c r="N896" s="245"/>
    </row>
    <row r="897" spans="12:14" ht="32.25" customHeight="1">
      <c r="L897" s="542"/>
      <c r="M897" s="550"/>
      <c r="N897" s="245"/>
    </row>
    <row r="898" spans="12:14" ht="32.25" customHeight="1">
      <c r="L898" s="542"/>
      <c r="M898" s="550"/>
      <c r="N898" s="245"/>
    </row>
    <row r="899" spans="12:14" ht="32.25" customHeight="1">
      <c r="L899" s="542"/>
      <c r="M899" s="550"/>
      <c r="N899" s="245"/>
    </row>
    <row r="900" spans="12:14" ht="32.25" customHeight="1">
      <c r="L900" s="542"/>
      <c r="M900" s="550"/>
      <c r="N900" s="245"/>
    </row>
    <row r="901" spans="12:14" ht="32.25" customHeight="1">
      <c r="L901" s="542"/>
      <c r="M901" s="550"/>
      <c r="N901" s="245"/>
    </row>
    <row r="902" spans="12:14" ht="32.25" customHeight="1">
      <c r="L902" s="542"/>
      <c r="M902" s="550"/>
      <c r="N902" s="245"/>
    </row>
    <row r="903" spans="12:14" ht="32.25" customHeight="1">
      <c r="L903" s="542"/>
      <c r="M903" s="550"/>
      <c r="N903" s="245"/>
    </row>
    <row r="904" spans="12:14" ht="32.25" customHeight="1">
      <c r="L904" s="542"/>
      <c r="M904" s="550"/>
      <c r="N904" s="245"/>
    </row>
    <row r="905" spans="12:14" ht="32.25" customHeight="1">
      <c r="L905" s="542"/>
      <c r="M905" s="550"/>
      <c r="N905" s="245"/>
    </row>
    <row r="906" spans="12:14" ht="32.25" customHeight="1">
      <c r="L906" s="542"/>
      <c r="M906" s="550"/>
      <c r="N906" s="245"/>
    </row>
    <row r="907" spans="12:14" ht="32.25" customHeight="1">
      <c r="L907" s="542"/>
      <c r="M907" s="550"/>
      <c r="N907" s="245"/>
    </row>
    <row r="908" spans="12:14" ht="32.25" customHeight="1">
      <c r="L908" s="542"/>
      <c r="M908" s="550"/>
      <c r="N908" s="245"/>
    </row>
    <row r="909" spans="12:14" ht="32.25" customHeight="1">
      <c r="L909" s="542"/>
      <c r="M909" s="550"/>
      <c r="N909" s="245"/>
    </row>
    <row r="910" spans="12:14" ht="32.25" customHeight="1">
      <c r="L910" s="542"/>
      <c r="M910" s="550"/>
      <c r="N910" s="245"/>
    </row>
    <row r="911" spans="12:14" ht="32.25" customHeight="1">
      <c r="L911" s="542"/>
      <c r="M911" s="550"/>
      <c r="N911" s="245"/>
    </row>
    <row r="912" spans="12:14" ht="32.25" customHeight="1">
      <c r="L912" s="542"/>
      <c r="M912" s="550"/>
      <c r="N912" s="245"/>
    </row>
    <row r="913" spans="12:14" ht="32.25" customHeight="1">
      <c r="L913" s="542"/>
      <c r="M913" s="550"/>
      <c r="N913" s="245"/>
    </row>
    <row r="914" spans="12:14" ht="32.25" customHeight="1">
      <c r="L914" s="542"/>
      <c r="M914" s="550"/>
      <c r="N914" s="245"/>
    </row>
    <row r="915" spans="12:14" ht="32.25" customHeight="1">
      <c r="L915" s="542"/>
      <c r="M915" s="550"/>
      <c r="N915" s="245"/>
    </row>
    <row r="916" spans="12:14" ht="32.25" customHeight="1">
      <c r="L916" s="542"/>
      <c r="M916" s="550"/>
      <c r="N916" s="245"/>
    </row>
    <row r="917" spans="12:14" ht="32.25" customHeight="1">
      <c r="L917" s="542"/>
      <c r="M917" s="550"/>
      <c r="N917" s="245"/>
    </row>
    <row r="918" spans="12:14" ht="32.25" customHeight="1">
      <c r="L918" s="542"/>
      <c r="M918" s="550"/>
      <c r="N918" s="245"/>
    </row>
    <row r="919" spans="12:14" ht="32.25" customHeight="1">
      <c r="L919" s="542"/>
      <c r="M919" s="550"/>
      <c r="N919" s="245"/>
    </row>
    <row r="920" spans="12:14" ht="32.25" customHeight="1">
      <c r="L920" s="542"/>
      <c r="M920" s="550"/>
      <c r="N920" s="245"/>
    </row>
    <row r="921" spans="12:14" ht="32.25" customHeight="1">
      <c r="L921" s="542"/>
      <c r="M921" s="550"/>
      <c r="N921" s="245"/>
    </row>
    <row r="922" spans="12:14" ht="32.25" customHeight="1">
      <c r="L922" s="542"/>
      <c r="M922" s="550"/>
      <c r="N922" s="245"/>
    </row>
    <row r="923" spans="12:14" ht="32.25" customHeight="1">
      <c r="L923" s="542"/>
      <c r="M923" s="550"/>
      <c r="N923" s="245"/>
    </row>
    <row r="924" spans="12:14" ht="32.25" customHeight="1">
      <c r="L924" s="542"/>
      <c r="M924" s="550"/>
      <c r="N924" s="245"/>
    </row>
    <row r="925" spans="12:14" ht="32.25" customHeight="1">
      <c r="L925" s="542"/>
      <c r="M925" s="550"/>
      <c r="N925" s="245"/>
    </row>
    <row r="926" spans="12:14" ht="32.25" customHeight="1">
      <c r="L926" s="542"/>
      <c r="M926" s="550"/>
      <c r="N926" s="245"/>
    </row>
    <row r="927" spans="12:14" ht="32.25" customHeight="1">
      <c r="L927" s="542"/>
      <c r="M927" s="550"/>
      <c r="N927" s="245"/>
    </row>
    <row r="928" spans="12:14" ht="32.25" customHeight="1">
      <c r="L928" s="542"/>
      <c r="M928" s="550"/>
      <c r="N928" s="245"/>
    </row>
    <row r="929" spans="12:14" ht="32.25" customHeight="1">
      <c r="L929" s="542"/>
      <c r="M929" s="550"/>
      <c r="N929" s="245"/>
    </row>
    <row r="930" spans="12:14" ht="32.25" customHeight="1">
      <c r="L930" s="542"/>
      <c r="M930" s="550"/>
      <c r="N930" s="245"/>
    </row>
    <row r="931" spans="12:14" ht="32.25" customHeight="1">
      <c r="L931" s="542"/>
      <c r="M931" s="550"/>
      <c r="N931" s="245"/>
    </row>
    <row r="932" spans="12:14" ht="32.25" customHeight="1">
      <c r="L932" s="542"/>
      <c r="M932" s="550"/>
      <c r="N932" s="245"/>
    </row>
    <row r="933" spans="12:14" ht="32.25" customHeight="1">
      <c r="L933" s="542"/>
      <c r="M933" s="550"/>
      <c r="N933" s="245"/>
    </row>
    <row r="934" spans="12:14" ht="32.25" customHeight="1">
      <c r="L934" s="542"/>
      <c r="M934" s="550"/>
      <c r="N934" s="245"/>
    </row>
    <row r="935" spans="12:14" ht="32.25" customHeight="1">
      <c r="L935" s="542"/>
      <c r="M935" s="550"/>
      <c r="N935" s="245"/>
    </row>
    <row r="936" spans="12:14" ht="32.25" customHeight="1">
      <c r="L936" s="542"/>
      <c r="M936" s="550"/>
      <c r="N936" s="245"/>
    </row>
    <row r="937" spans="12:14" ht="32.25" customHeight="1">
      <c r="L937" s="542"/>
      <c r="M937" s="550"/>
      <c r="N937" s="245"/>
    </row>
    <row r="938" spans="12:14" ht="32.25" customHeight="1">
      <c r="L938" s="542"/>
      <c r="M938" s="550"/>
      <c r="N938" s="245"/>
    </row>
    <row r="939" spans="12:14" ht="32.25" customHeight="1">
      <c r="L939" s="542"/>
      <c r="M939" s="550"/>
      <c r="N939" s="245"/>
    </row>
    <row r="940" spans="12:14" ht="32.25" customHeight="1">
      <c r="L940" s="542"/>
      <c r="M940" s="550"/>
      <c r="N940" s="245"/>
    </row>
    <row r="941" spans="12:14" ht="32.25" customHeight="1">
      <c r="L941" s="542"/>
      <c r="M941" s="550"/>
      <c r="N941" s="245"/>
    </row>
    <row r="942" spans="12:14" ht="32.25" customHeight="1">
      <c r="L942" s="542"/>
      <c r="M942" s="550"/>
      <c r="N942" s="245"/>
    </row>
    <row r="943" spans="12:14" ht="32.25" customHeight="1">
      <c r="L943" s="542"/>
      <c r="M943" s="550"/>
      <c r="N943" s="245"/>
    </row>
    <row r="944" spans="12:14" ht="32.25" customHeight="1">
      <c r="L944" s="542"/>
      <c r="M944" s="550"/>
      <c r="N944" s="245"/>
    </row>
    <row r="945" spans="12:14" ht="32.25" customHeight="1">
      <c r="L945" s="542"/>
      <c r="M945" s="550"/>
      <c r="N945" s="245"/>
    </row>
    <row r="946" spans="12:14" ht="32.25" customHeight="1">
      <c r="L946" s="542"/>
      <c r="M946" s="550"/>
      <c r="N946" s="245"/>
    </row>
    <row r="947" spans="12:14" ht="32.25" customHeight="1">
      <c r="L947" s="542"/>
      <c r="M947" s="550"/>
      <c r="N947" s="245"/>
    </row>
    <row r="948" spans="12:14" ht="32.25" customHeight="1">
      <c r="L948" s="542"/>
      <c r="M948" s="550"/>
      <c r="N948" s="245"/>
    </row>
    <row r="949" spans="12:14" ht="32.25" customHeight="1">
      <c r="L949" s="542"/>
      <c r="M949" s="550"/>
      <c r="N949" s="245"/>
    </row>
    <row r="950" spans="12:14" ht="32.25" customHeight="1">
      <c r="L950" s="542"/>
      <c r="M950" s="550"/>
      <c r="N950" s="245"/>
    </row>
    <row r="951" spans="12:14">
      <c r="L951" s="542"/>
      <c r="M951" s="550"/>
      <c r="N951" s="245"/>
    </row>
    <row r="952" spans="12:14">
      <c r="L952" s="542"/>
      <c r="M952" s="550"/>
      <c r="N952" s="245"/>
    </row>
    <row r="953" spans="12:14">
      <c r="L953" s="542"/>
      <c r="M953" s="550"/>
      <c r="N953" s="245"/>
    </row>
    <row r="962" spans="4:35" s="344" customFormat="1">
      <c r="D962" s="399"/>
      <c r="E962" s="399"/>
      <c r="F962" s="235"/>
      <c r="G962" s="235"/>
      <c r="H962" s="235"/>
      <c r="I962" s="235"/>
      <c r="J962" s="340"/>
      <c r="K962" s="340"/>
      <c r="L962" s="340"/>
      <c r="M962" s="553"/>
      <c r="N962" s="235"/>
      <c r="O962" s="235"/>
      <c r="P962" s="235"/>
      <c r="Q962" s="235"/>
      <c r="R962" s="235"/>
      <c r="S962" s="235"/>
      <c r="T962" s="235"/>
      <c r="U962" s="235"/>
      <c r="V962" s="235"/>
      <c r="W962" s="235"/>
      <c r="X962" s="235"/>
      <c r="Y962" s="235"/>
      <c r="Z962" s="235"/>
      <c r="AA962" s="235"/>
      <c r="AB962" s="235"/>
      <c r="AC962" s="235"/>
      <c r="AD962" s="235"/>
      <c r="AE962" s="235"/>
      <c r="AF962" s="235"/>
      <c r="AG962" s="235"/>
      <c r="AH962" s="235"/>
      <c r="AI962" s="235"/>
    </row>
  </sheetData>
  <mergeCells count="7">
    <mergeCell ref="A1:N1"/>
    <mergeCell ref="A2:A3"/>
    <mergeCell ref="B2:B3"/>
    <mergeCell ref="C2:C3"/>
    <mergeCell ref="D2:D3"/>
    <mergeCell ref="E2:E3"/>
    <mergeCell ref="F2:F3"/>
  </mergeCells>
  <phoneticPr fontId="19" type="noConversion"/>
  <conditionalFormatting sqref="B125">
    <cfRule type="expression" dxfId="203" priority="9">
      <formula>#REF!="Yes"</formula>
    </cfRule>
    <cfRule type="expression" dxfId="202" priority="10">
      <formula>ISNUMBER(SEARCH("Low",#REF!))</formula>
    </cfRule>
  </conditionalFormatting>
  <conditionalFormatting sqref="B128:B132">
    <cfRule type="expression" dxfId="201" priority="1">
      <formula>#REF!="Yes"</formula>
    </cfRule>
    <cfRule type="expression" dxfId="200" priority="2">
      <formula>ISNUMBER(SEARCH("Low",#REF!))</formula>
    </cfRule>
  </conditionalFormatting>
  <conditionalFormatting sqref="B516">
    <cfRule type="expression" dxfId="199" priority="40" stopIfTrue="1">
      <formula>$D516="Confidential"</formula>
    </cfRule>
  </conditionalFormatting>
  <conditionalFormatting sqref="B952:C953">
    <cfRule type="expression" dxfId="198" priority="37" stopIfTrue="1">
      <formula>$D952="Confidential"</formula>
    </cfRule>
  </conditionalFormatting>
  <conditionalFormatting sqref="B951:D951">
    <cfRule type="expression" dxfId="197" priority="38" stopIfTrue="1">
      <formula>$D951="Confidential"</formula>
    </cfRule>
  </conditionalFormatting>
  <conditionalFormatting sqref="D535">
    <cfRule type="expression" dxfId="196" priority="118" stopIfTrue="1">
      <formula>#REF!="Confidential"</formula>
    </cfRule>
  </conditionalFormatting>
  <conditionalFormatting sqref="D552:D562">
    <cfRule type="expression" dxfId="195" priority="93" stopIfTrue="1">
      <formula>#REF!="Confidential"</formula>
    </cfRule>
  </conditionalFormatting>
  <conditionalFormatting sqref="D718">
    <cfRule type="expression" dxfId="194" priority="102" stopIfTrue="1">
      <formula>#REF!="Confidential"</formula>
    </cfRule>
  </conditionalFormatting>
  <conditionalFormatting sqref="D722:D723">
    <cfRule type="expression" dxfId="193" priority="101" stopIfTrue="1">
      <formula>#REF!="Confidential"</formula>
    </cfRule>
  </conditionalFormatting>
  <conditionalFormatting sqref="D729:D731">
    <cfRule type="expression" dxfId="192" priority="99" stopIfTrue="1">
      <formula>#REF!="Confidential"</formula>
    </cfRule>
  </conditionalFormatting>
  <conditionalFormatting sqref="D736:D749">
    <cfRule type="expression" dxfId="191" priority="36" stopIfTrue="1">
      <formula>#REF!="Confidential"</formula>
    </cfRule>
  </conditionalFormatting>
  <conditionalFormatting sqref="D769">
    <cfRule type="expression" dxfId="190" priority="91" stopIfTrue="1">
      <formula>#REF!="Confidential"</formula>
    </cfRule>
  </conditionalFormatting>
  <conditionalFormatting sqref="D793">
    <cfRule type="expression" dxfId="189" priority="72" stopIfTrue="1">
      <formula>#REF!="Confidential"</formula>
    </cfRule>
  </conditionalFormatting>
  <conditionalFormatting sqref="D851">
    <cfRule type="expression" dxfId="188" priority="65" stopIfTrue="1">
      <formula>#REF!="Confidential"</formula>
    </cfRule>
  </conditionalFormatting>
  <conditionalFormatting sqref="D855:D856">
    <cfRule type="expression" dxfId="187" priority="64" stopIfTrue="1">
      <formula>#REF!="Confidential"</formula>
    </cfRule>
  </conditionalFormatting>
  <conditionalFormatting sqref="D893:D895">
    <cfRule type="expression" dxfId="186" priority="61" stopIfTrue="1">
      <formula>#REF!="Confidential"</formula>
    </cfRule>
  </conditionalFormatting>
  <conditionalFormatting sqref="D898:D901">
    <cfRule type="expression" dxfId="185" priority="57" stopIfTrue="1">
      <formula>#REF!="Confidential"</formula>
    </cfRule>
  </conditionalFormatting>
  <conditionalFormatting sqref="D903">
    <cfRule type="expression" dxfId="184" priority="56" stopIfTrue="1">
      <formula>#REF!="Confidential"</formula>
    </cfRule>
  </conditionalFormatting>
  <conditionalFormatting sqref="D910:D912">
    <cfRule type="expression" dxfId="183" priority="55" stopIfTrue="1">
      <formula>#REF!="Confidential"</formula>
    </cfRule>
  </conditionalFormatting>
  <conditionalFormatting sqref="D914:D916">
    <cfRule type="expression" dxfId="182" priority="54" stopIfTrue="1">
      <formula>#REF!="Confidential"</formula>
    </cfRule>
  </conditionalFormatting>
  <conditionalFormatting sqref="D918:D927">
    <cfRule type="expression" dxfId="181" priority="50" stopIfTrue="1">
      <formula>#REF!="Confidential"</formula>
    </cfRule>
  </conditionalFormatting>
  <conditionalFormatting sqref="D930:D931">
    <cfRule type="expression" dxfId="180" priority="48" stopIfTrue="1">
      <formula>#REF!="Confidential"</formula>
    </cfRule>
  </conditionalFormatting>
  <conditionalFormatting sqref="D935">
    <cfRule type="expression" dxfId="179" priority="45" stopIfTrue="1">
      <formula>#REF!="Confidential"</formula>
    </cfRule>
  </conditionalFormatting>
  <conditionalFormatting sqref="D938">
    <cfRule type="expression" dxfId="178" priority="43" stopIfTrue="1">
      <formula>#REF!="Confidential"</formula>
    </cfRule>
  </conditionalFormatting>
  <conditionalFormatting sqref="D940:D941">
    <cfRule type="expression" dxfId="177" priority="42" stopIfTrue="1">
      <formula>#REF!="Confidential"</formula>
    </cfRule>
  </conditionalFormatting>
  <conditionalFormatting sqref="D943:D950">
    <cfRule type="expression" dxfId="176" priority="41" stopIfTrue="1">
      <formula>#REF!="Confidential"</formula>
    </cfRule>
  </conditionalFormatting>
  <conditionalFormatting sqref="D536:E552 B193:C193 C407 B421:C421 N485 B508:B509 D508:E509 D512:E512 B512:B513 B514:C514 C516 E516 B518:C520 B522:C526 D525:E526 B527:E528 C529:E529 B533:E533 C534 B535:C536 N535:N561 C537:C540 B539 B541:C545 C546 B547:C548 C549 B550:C561 E553:E561 B567:C567 D567:E568 B568 B569:E578 B580:C601 D584:E601 E603 B603:C610 D604:E610 B611:E628 E631:E632 B631:C638 D633:E634 E635:E636 D637:E637 B639:E639 B640:C644 B645:E645 B646:C654 B655 K655:M655 B656:C682 B683:E683 B684:C694 B695:E696 K695:M696 B697:C716 D708:E708 D716:E716 B718:C726 B727:E727 B728:C749 B750:E768 B770:C770 E770 D772:E773 B772:C824 E774:E775 D776:E776 E777 D778:E782 E783:E786 D787:E789 E790:E793 D794:E794 D804:E806 E807 D808:E812 E813 D814:E823 E824 B825:E825 C826:E826 B827:E828 B829:C829 E829 B830:E840 D841:D842 E841:E843 B841:C845 D844:E845 B846:E850 B851:C851 E851 B852:E854 B855:C856 E855:E858 B857:D858 B859:E861 B862:C866 E862:E866 D863 D865:D866 B867:E867 B868:C868 E868 B869:E869 B870:C870 E870 B871:E871 B872:C872 E872 D874:E892 B874:C921 E893:E895 D902:E902 E903 D904:E909 E910:E912 D913:E913 E914:E916 D917:E917 B923:C927 B928:E929 B930:C931 E930:E931 B932:E934 B935:C935 E935 B936:E936 D937:E937 B937:C948 E938 D939:E939 E940:E941 D942:E942 E943:E948 B950:C950 E950">
    <cfRule type="expression" dxfId="175" priority="120" stopIfTrue="1">
      <formula>#REF!="Confidential"</formula>
    </cfRule>
  </conditionalFormatting>
  <conditionalFormatting sqref="E193">
    <cfRule type="expression" dxfId="174" priority="119" stopIfTrue="1">
      <formula>#REF!="Confidential"</formula>
    </cfRule>
  </conditionalFormatting>
  <conditionalFormatting sqref="E407">
    <cfRule type="expression" dxfId="173" priority="87" stopIfTrue="1">
      <formula>#REF!="Confidential"</formula>
    </cfRule>
  </conditionalFormatting>
  <conditionalFormatting sqref="E421">
    <cfRule type="expression" dxfId="172" priority="83" stopIfTrue="1">
      <formula>#REF!="Confidential"</formula>
    </cfRule>
  </conditionalFormatting>
  <conditionalFormatting sqref="E513:E514">
    <cfRule type="expression" dxfId="171" priority="84" stopIfTrue="1">
      <formula>#REF!="Confidential"</formula>
    </cfRule>
  </conditionalFormatting>
  <conditionalFormatting sqref="E518:E520">
    <cfRule type="expression" dxfId="170" priority="113" stopIfTrue="1">
      <formula>#REF!="Confidential"</formula>
    </cfRule>
  </conditionalFormatting>
  <conditionalFormatting sqref="E522:E524">
    <cfRule type="expression" dxfId="169" priority="112" stopIfTrue="1">
      <formula>#REF!="Confidential"</formula>
    </cfRule>
  </conditionalFormatting>
  <conditionalFormatting sqref="E534:E535">
    <cfRule type="expression" dxfId="168" priority="86" stopIfTrue="1">
      <formula>#REF!="Confidential"</formula>
    </cfRule>
  </conditionalFormatting>
  <conditionalFormatting sqref="E580:E583">
    <cfRule type="expression" dxfId="167" priority="116" stopIfTrue="1">
      <formula>#REF!="Confidential"</formula>
    </cfRule>
  </conditionalFormatting>
  <conditionalFormatting sqref="E638">
    <cfRule type="expression" dxfId="166" priority="108" stopIfTrue="1">
      <formula>#REF!="Confidential"</formula>
    </cfRule>
  </conditionalFormatting>
  <conditionalFormatting sqref="E640:E644">
    <cfRule type="expression" dxfId="165" priority="107" stopIfTrue="1">
      <formula>#REF!="Confidential"</formula>
    </cfRule>
  </conditionalFormatting>
  <conditionalFormatting sqref="E646:E682">
    <cfRule type="expression" dxfId="164" priority="106" stopIfTrue="1">
      <formula>#REF!="Confidential"</formula>
    </cfRule>
  </conditionalFormatting>
  <conditionalFormatting sqref="E684:E694">
    <cfRule type="expression" dxfId="163" priority="105" stopIfTrue="1">
      <formula>#REF!="Confidential"</formula>
    </cfRule>
  </conditionalFormatting>
  <conditionalFormatting sqref="E697:E707">
    <cfRule type="expression" dxfId="162" priority="104" stopIfTrue="1">
      <formula>#REF!="Confidential"</formula>
    </cfRule>
  </conditionalFormatting>
  <conditionalFormatting sqref="E709:E715">
    <cfRule type="expression" dxfId="161" priority="103" stopIfTrue="1">
      <formula>#REF!="Confidential"</formula>
    </cfRule>
  </conditionalFormatting>
  <conditionalFormatting sqref="E729:E731">
    <cfRule type="expression" dxfId="160" priority="100" stopIfTrue="1">
      <formula>#REF!="Confidential"</formula>
    </cfRule>
  </conditionalFormatting>
  <conditionalFormatting sqref="E736">
    <cfRule type="expression" dxfId="159" priority="97" stopIfTrue="1">
      <formula>#REF!="Confidential"</formula>
    </cfRule>
  </conditionalFormatting>
  <conditionalFormatting sqref="E795:E803">
    <cfRule type="expression" dxfId="158" priority="70" stopIfTrue="1">
      <formula>#REF!="Confidential"</formula>
    </cfRule>
  </conditionalFormatting>
  <conditionalFormatting sqref="E898:E901">
    <cfRule type="expression" dxfId="157" priority="58" stopIfTrue="1">
      <formula>#REF!="Confidential"</formula>
    </cfRule>
  </conditionalFormatting>
  <conditionalFormatting sqref="E918:E921">
    <cfRule type="expression" dxfId="156" priority="53" stopIfTrue="1">
      <formula>#REF!="Confidential"</formula>
    </cfRule>
  </conditionalFormatting>
  <conditionalFormatting sqref="E923:E927">
    <cfRule type="expression" dxfId="155" priority="51" stopIfTrue="1">
      <formula>#REF!="Confidential"</formula>
    </cfRule>
  </conditionalFormatting>
  <conditionalFormatting sqref="J485">
    <cfRule type="expression" dxfId="154" priority="88" stopIfTrue="1">
      <formula>#REF!="Confidential"</formula>
    </cfRule>
  </conditionalFormatting>
  <conditionalFormatting sqref="J530">
    <cfRule type="expression" dxfId="153" priority="35" stopIfTrue="1">
      <formula>#REF!="Confidential"</formula>
    </cfRule>
  </conditionalFormatting>
  <conditionalFormatting sqref="J568:J578">
    <cfRule type="expression" dxfId="152" priority="95" stopIfTrue="1">
      <formula>#REF!="Confidential"</formula>
    </cfRule>
  </conditionalFormatting>
  <conditionalFormatting sqref="J628">
    <cfRule type="expression" dxfId="151" priority="80" stopIfTrue="1">
      <formula>#REF!="Confidential"</formula>
    </cfRule>
  </conditionalFormatting>
  <conditionalFormatting sqref="J670">
    <cfRule type="expression" dxfId="150" priority="79" stopIfTrue="1">
      <formula>#REF!="Confidential"</formula>
    </cfRule>
  </conditionalFormatting>
  <conditionalFormatting sqref="J695:J716">
    <cfRule type="expression" dxfId="149" priority="76" stopIfTrue="1">
      <formula>#REF!="Confidential"</formula>
    </cfRule>
  </conditionalFormatting>
  <conditionalFormatting sqref="J866:J872">
    <cfRule type="expression" dxfId="148" priority="63" stopIfTrue="1">
      <formula>#REF!="Confidential"</formula>
    </cfRule>
  </conditionalFormatting>
  <conditionalFormatting sqref="J890:J895">
    <cfRule type="expression" dxfId="147" priority="60" stopIfTrue="1">
      <formula>#REF!="Confidential"</formula>
    </cfRule>
  </conditionalFormatting>
  <conditionalFormatting sqref="J898:J931">
    <cfRule type="expression" dxfId="146" priority="49" stopIfTrue="1">
      <formula>#REF!="Confidential"</formula>
    </cfRule>
  </conditionalFormatting>
  <conditionalFormatting sqref="J937:J938">
    <cfRule type="expression" dxfId="145" priority="44" stopIfTrue="1">
      <formula>#REF!="Confidential"</formula>
    </cfRule>
  </conditionalFormatting>
  <conditionalFormatting sqref="J421:M421 K442:M442 J516 K522:M524 K532:M532 N532:N533 J533:M561 D565 J565:M565 J567:M567 K568:M579 J580:M601 J603:M627 K628:M628 J631:M654 K670:M670 J729:M731 J732 K734:M734 J734:J742 J743:M749 J750:J766 K751:M766 J767:M768 J772:M781 J782:J794 J795:M795 J796:J813 J814:M824 J825 J826:M865 K866:M872 J874:J879 J880:M889 K890:M895 K898:M921 J932:M936 K937:M938 J939:M948 N942 N944:N948">
    <cfRule type="expression" dxfId="144" priority="117" stopIfTrue="1">
      <formula>#REF!="Confidential"</formula>
    </cfRule>
  </conditionalFormatting>
  <conditionalFormatting sqref="J407:N407 J508:N509 J512:N514 J518:N520 J525:N529 D579:D583 J656:N669 J671:N694 K697:N716 J721:N721 J727:N727 K737:N742 J770:N770 K782:N783 K790:N792 J950:N950">
    <cfRule type="expression" dxfId="143" priority="115" stopIfTrue="1">
      <formula>#REF!="Confidential"</formula>
    </cfRule>
  </conditionalFormatting>
  <conditionalFormatting sqref="K784:M784">
    <cfRule type="expression" dxfId="142" priority="75" stopIfTrue="1">
      <formula>#REF!="Confidential"</formula>
    </cfRule>
  </conditionalFormatting>
  <conditionalFormatting sqref="K786:M789">
    <cfRule type="expression" dxfId="141" priority="73" stopIfTrue="1">
      <formula>#REF!="Confidential"</formula>
    </cfRule>
  </conditionalFormatting>
  <conditionalFormatting sqref="K793:M794">
    <cfRule type="expression" dxfId="140" priority="71" stopIfTrue="1">
      <formula>#REF!="Confidential"</formula>
    </cfRule>
  </conditionalFormatting>
  <conditionalFormatting sqref="K796:M813">
    <cfRule type="expression" dxfId="139" priority="68" stopIfTrue="1">
      <formula>#REF!="Confidential"</formula>
    </cfRule>
  </conditionalFormatting>
  <conditionalFormatting sqref="K874:M879">
    <cfRule type="expression" dxfId="138" priority="62" stopIfTrue="1">
      <formula>#REF!="Confidential"</formula>
    </cfRule>
  </conditionalFormatting>
  <conditionalFormatting sqref="K923:M931">
    <cfRule type="expression" dxfId="137" priority="47" stopIfTrue="1">
      <formula>#REF!="Confidential"</formula>
    </cfRule>
  </conditionalFormatting>
  <conditionalFormatting sqref="N421">
    <cfRule type="expression" dxfId="136" priority="82" stopIfTrue="1">
      <formula>#REF!="Confidential"</formula>
    </cfRule>
  </conditionalFormatting>
  <conditionalFormatting sqref="N516">
    <cfRule type="expression" dxfId="135" priority="39" stopIfTrue="1">
      <formula>$D516="Confidential"</formula>
    </cfRule>
  </conditionalFormatting>
  <conditionalFormatting sqref="N522:N524">
    <cfRule type="expression" dxfId="134" priority="33" stopIfTrue="1">
      <formula>#REF!="Confidential"</formula>
    </cfRule>
  </conditionalFormatting>
  <conditionalFormatting sqref="N534">
    <cfRule type="expression" dxfId="133" priority="85" stopIfTrue="1">
      <formula>#REF!="Confidential"</formula>
    </cfRule>
  </conditionalFormatting>
  <conditionalFormatting sqref="N566:N601">
    <cfRule type="expression" dxfId="132" priority="28" stopIfTrue="1">
      <formula>#REF!="Confidential"</formula>
    </cfRule>
  </conditionalFormatting>
  <conditionalFormatting sqref="N603:N628">
    <cfRule type="expression" dxfId="131" priority="34" stopIfTrue="1">
      <formula>#REF!="Confidential"</formula>
    </cfRule>
  </conditionalFormatting>
  <conditionalFormatting sqref="N632:N654">
    <cfRule type="expression" dxfId="130" priority="77" stopIfTrue="1">
      <formula>#REF!="Confidential"</formula>
    </cfRule>
  </conditionalFormatting>
  <conditionalFormatting sqref="N670">
    <cfRule type="expression" dxfId="129" priority="78" stopIfTrue="1">
      <formula>#REF!="Confidential"</formula>
    </cfRule>
  </conditionalFormatting>
  <conditionalFormatting sqref="N695:N696">
    <cfRule type="expression" dxfId="128" priority="32" stopIfTrue="1">
      <formula>#REF!="Confidential"</formula>
    </cfRule>
  </conditionalFormatting>
  <conditionalFormatting sqref="N729:N731">
    <cfRule type="expression" dxfId="127" priority="31" stopIfTrue="1">
      <formula>#REF!="Confidential"</formula>
    </cfRule>
  </conditionalFormatting>
  <conditionalFormatting sqref="N733">
    <cfRule type="expression" dxfId="126" priority="96" stopIfTrue="1">
      <formula>#REF!="Confidential"</formula>
    </cfRule>
  </conditionalFormatting>
  <conditionalFormatting sqref="N743:N768">
    <cfRule type="expression" dxfId="125" priority="29" stopIfTrue="1">
      <formula>#REF!="Confidential"</formula>
    </cfRule>
  </conditionalFormatting>
  <conditionalFormatting sqref="N772:N781">
    <cfRule type="expression" dxfId="124" priority="90" stopIfTrue="1">
      <formula>#REF!="Confidential"</formula>
    </cfRule>
  </conditionalFormatting>
  <conditionalFormatting sqref="N784:N789">
    <cfRule type="expression" dxfId="123" priority="27" stopIfTrue="1">
      <formula>#REF!="Confidential"</formula>
    </cfRule>
  </conditionalFormatting>
  <conditionalFormatting sqref="N793:N872">
    <cfRule type="expression" dxfId="122" priority="25" stopIfTrue="1">
      <formula>#REF!="Confidential"</formula>
    </cfRule>
  </conditionalFormatting>
  <conditionalFormatting sqref="N874:N895">
    <cfRule type="expression" dxfId="121" priority="24" stopIfTrue="1">
      <formula>#REF!="Confidential"</formula>
    </cfRule>
  </conditionalFormatting>
  <conditionalFormatting sqref="N907:N939">
    <cfRule type="expression" dxfId="120" priority="23" stopIfTrue="1">
      <formula>#REF!="Confidential"</formula>
    </cfRule>
  </conditionalFormatting>
  <pageMargins left="0.7" right="0.7" top="0.78740157499999996" bottom="0.78740157499999996" header="0.3" footer="0.3"/>
  <pageSetup paperSize="9" orientation="portrait" horizontalDpi="0" verticalDpi="0"/>
  <legacy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8BCA23-087A-544F-92DE-8EA600C92CCF}">
  <dimension ref="A2:R37"/>
  <sheetViews>
    <sheetView zoomScale="69" workbookViewId="0">
      <selection activeCell="C4" sqref="C4"/>
    </sheetView>
  </sheetViews>
  <sheetFormatPr baseColWidth="10" defaultRowHeight="16"/>
  <cols>
    <col min="1" max="1" width="10.83203125" style="234"/>
    <col min="2" max="2" width="74" style="268" customWidth="1"/>
    <col min="3" max="3" width="114.1640625" style="268" customWidth="1"/>
    <col min="4" max="4" width="40.5" style="268" customWidth="1"/>
    <col min="5" max="5" width="12.6640625" style="268" customWidth="1"/>
    <col min="6" max="16384" width="10.83203125" style="268"/>
  </cols>
  <sheetData>
    <row r="2" spans="1:18" s="281" customFormat="1">
      <c r="A2" s="316" t="s">
        <v>645</v>
      </c>
      <c r="B2" s="281" t="s">
        <v>651</v>
      </c>
      <c r="C2" s="281" t="s">
        <v>42</v>
      </c>
      <c r="D2" s="281" t="s">
        <v>12</v>
      </c>
      <c r="E2" s="281" t="s">
        <v>650</v>
      </c>
    </row>
    <row r="3" spans="1:18" s="441" customFormat="1" ht="34">
      <c r="A3" s="440" t="s">
        <v>2805</v>
      </c>
      <c r="B3" s="441" t="s">
        <v>871</v>
      </c>
      <c r="C3" s="530" t="s">
        <v>872</v>
      </c>
      <c r="E3" s="576" t="s">
        <v>2792</v>
      </c>
    </row>
    <row r="4" spans="1:18" s="282" customFormat="1" ht="17">
      <c r="A4" s="316" t="s">
        <v>304</v>
      </c>
      <c r="B4" s="309" t="s">
        <v>223</v>
      </c>
      <c r="C4" s="245" t="s">
        <v>653</v>
      </c>
      <c r="D4" s="268"/>
      <c r="E4" s="268" t="s">
        <v>222</v>
      </c>
      <c r="F4" s="268"/>
      <c r="G4" s="268"/>
      <c r="H4" s="268"/>
      <c r="I4" s="268"/>
      <c r="J4" s="268"/>
      <c r="K4" s="268"/>
      <c r="L4" s="268"/>
      <c r="M4" s="268"/>
      <c r="N4" s="268"/>
      <c r="O4" s="268"/>
      <c r="P4" s="268"/>
      <c r="Q4" s="268"/>
      <c r="R4" s="268"/>
    </row>
    <row r="5" spans="1:18" s="283" customFormat="1" ht="34">
      <c r="A5" s="317" t="s">
        <v>539</v>
      </c>
      <c r="B5" s="310" t="s">
        <v>232</v>
      </c>
      <c r="C5" s="290" t="s">
        <v>655</v>
      </c>
      <c r="D5" s="291"/>
      <c r="E5" s="291" t="s">
        <v>222</v>
      </c>
      <c r="F5" s="291"/>
      <c r="G5" s="291"/>
      <c r="H5" s="291"/>
      <c r="I5" s="291"/>
      <c r="J5" s="291"/>
      <c r="K5" s="291"/>
      <c r="L5" s="291"/>
      <c r="M5" s="291"/>
      <c r="N5" s="291"/>
      <c r="O5" s="291"/>
      <c r="P5" s="291"/>
      <c r="Q5" s="291"/>
      <c r="R5" s="291"/>
    </row>
    <row r="6" spans="1:18" s="284" customFormat="1" ht="34">
      <c r="A6" s="318" t="s">
        <v>540</v>
      </c>
      <c r="B6" s="311" t="s">
        <v>264</v>
      </c>
      <c r="C6" s="292" t="s">
        <v>656</v>
      </c>
      <c r="D6" s="293"/>
      <c r="E6" s="293" t="s">
        <v>222</v>
      </c>
      <c r="F6" s="293"/>
      <c r="G6" s="293"/>
      <c r="H6" s="293"/>
      <c r="I6" s="293"/>
      <c r="J6" s="293"/>
      <c r="K6" s="293"/>
      <c r="L6" s="293"/>
      <c r="M6" s="293"/>
      <c r="N6" s="293"/>
      <c r="O6" s="293"/>
      <c r="P6" s="293"/>
      <c r="Q6" s="293"/>
      <c r="R6" s="293"/>
    </row>
    <row r="7" spans="1:18" s="285" customFormat="1" ht="34">
      <c r="A7" s="319" t="s">
        <v>541</v>
      </c>
      <c r="B7" s="312" t="s">
        <v>555</v>
      </c>
      <c r="C7" s="294" t="s">
        <v>657</v>
      </c>
      <c r="D7" s="273"/>
      <c r="E7" s="300" t="s">
        <v>538</v>
      </c>
      <c r="F7" s="273"/>
      <c r="G7" s="273"/>
      <c r="H7" s="273"/>
      <c r="I7" s="273"/>
      <c r="J7" s="273"/>
      <c r="K7" s="273"/>
      <c r="L7" s="273"/>
      <c r="M7" s="273"/>
      <c r="N7" s="273"/>
      <c r="O7" s="273"/>
      <c r="P7" s="273"/>
      <c r="Q7" s="273"/>
      <c r="R7" s="273"/>
    </row>
    <row r="8" spans="1:18" s="286" customFormat="1" ht="51">
      <c r="A8" s="320" t="s">
        <v>542</v>
      </c>
      <c r="B8" s="313" t="s">
        <v>659</v>
      </c>
      <c r="C8" s="295" t="s">
        <v>707</v>
      </c>
      <c r="D8" s="301"/>
      <c r="E8" s="302" t="s">
        <v>225</v>
      </c>
      <c r="F8" s="301"/>
      <c r="G8" s="301"/>
      <c r="H8" s="301"/>
      <c r="I8" s="301"/>
      <c r="J8" s="301"/>
      <c r="K8" s="301"/>
      <c r="L8" s="301"/>
      <c r="M8" s="301"/>
      <c r="N8" s="301"/>
      <c r="O8" s="301"/>
      <c r="P8" s="301"/>
      <c r="Q8" s="301"/>
      <c r="R8" s="301"/>
    </row>
    <row r="9" spans="1:18" s="363" customFormat="1" ht="51">
      <c r="A9" s="359" t="s">
        <v>543</v>
      </c>
      <c r="B9" s="350" t="s">
        <v>660</v>
      </c>
      <c r="C9" s="360" t="s">
        <v>652</v>
      </c>
      <c r="D9" s="361"/>
      <c r="E9" s="362" t="s">
        <v>233</v>
      </c>
      <c r="F9" s="361"/>
      <c r="G9" s="361"/>
      <c r="H9" s="361"/>
      <c r="I9" s="361"/>
      <c r="J9" s="361"/>
      <c r="K9" s="361"/>
      <c r="L9" s="361"/>
      <c r="M9" s="361"/>
      <c r="N9" s="361"/>
      <c r="O9" s="361"/>
      <c r="P9" s="361"/>
      <c r="Q9" s="361"/>
      <c r="R9" s="361"/>
    </row>
    <row r="10" spans="1:18" s="287" customFormat="1" ht="34">
      <c r="A10" s="321" t="s">
        <v>544</v>
      </c>
      <c r="B10" s="314" t="s">
        <v>661</v>
      </c>
      <c r="C10" s="296" t="s">
        <v>658</v>
      </c>
      <c r="D10" s="304"/>
      <c r="E10" s="305" t="s">
        <v>234</v>
      </c>
      <c r="F10" s="304"/>
      <c r="G10" s="304"/>
      <c r="H10" s="304"/>
      <c r="I10" s="304"/>
      <c r="J10" s="304"/>
      <c r="K10" s="304"/>
      <c r="L10" s="304"/>
      <c r="M10" s="304"/>
      <c r="N10" s="304"/>
      <c r="O10" s="304"/>
      <c r="P10" s="304"/>
      <c r="Q10" s="304"/>
      <c r="R10" s="304"/>
    </row>
    <row r="11" spans="1:18" s="288" customFormat="1" ht="51">
      <c r="A11" s="322" t="s">
        <v>556</v>
      </c>
      <c r="B11" s="315" t="s">
        <v>684</v>
      </c>
      <c r="C11" s="297" t="s">
        <v>685</v>
      </c>
      <c r="D11" s="306"/>
      <c r="E11" s="375" t="s">
        <v>221</v>
      </c>
      <c r="F11" s="306"/>
      <c r="G11" s="306"/>
      <c r="H11" s="306"/>
      <c r="I11" s="306"/>
      <c r="J11" s="306"/>
      <c r="K11" s="306"/>
      <c r="L11" s="306"/>
      <c r="M11" s="306"/>
      <c r="N11" s="306"/>
      <c r="O11" s="306"/>
      <c r="P11" s="306"/>
      <c r="Q11" s="306"/>
      <c r="R11" s="306"/>
    </row>
    <row r="12" spans="1:18" s="289" customFormat="1" ht="96" customHeight="1">
      <c r="A12" s="529" t="s">
        <v>641</v>
      </c>
      <c r="B12" s="308" t="s">
        <v>640</v>
      </c>
      <c r="C12" s="298" t="s">
        <v>654</v>
      </c>
      <c r="D12" s="299" t="s">
        <v>643</v>
      </c>
      <c r="E12" s="576" t="s">
        <v>639</v>
      </c>
      <c r="F12" s="307"/>
      <c r="G12" s="307"/>
      <c r="H12" s="307"/>
      <c r="I12" s="307"/>
      <c r="J12" s="307"/>
      <c r="K12" s="307"/>
      <c r="L12" s="307"/>
      <c r="M12" s="307"/>
      <c r="N12" s="307"/>
      <c r="O12" s="307"/>
      <c r="P12" s="307"/>
      <c r="Q12" s="307"/>
      <c r="R12" s="307"/>
    </row>
    <row r="13" spans="1:18" s="303" customFormat="1">
      <c r="A13" s="357" t="s">
        <v>687</v>
      </c>
      <c r="B13" s="303" t="s">
        <v>90</v>
      </c>
      <c r="D13" s="358"/>
      <c r="E13" s="303" t="s">
        <v>686</v>
      </c>
    </row>
    <row r="14" spans="1:18" s="303" customFormat="1">
      <c r="A14" s="357" t="s">
        <v>692</v>
      </c>
      <c r="B14" s="303" t="s">
        <v>11</v>
      </c>
      <c r="E14" s="375" t="s">
        <v>691</v>
      </c>
    </row>
    <row r="15" spans="1:18" s="303" customFormat="1" ht="15" customHeight="1">
      <c r="A15" s="357" t="s">
        <v>695</v>
      </c>
      <c r="B15" s="303" t="s">
        <v>8</v>
      </c>
      <c r="E15" s="303" t="s">
        <v>694</v>
      </c>
    </row>
    <row r="16" spans="1:18" s="303" customFormat="1">
      <c r="A16" s="357" t="s">
        <v>699</v>
      </c>
      <c r="B16" s="303" t="s">
        <v>271</v>
      </c>
      <c r="E16" s="303" t="s">
        <v>698</v>
      </c>
    </row>
    <row r="17" spans="1:5" s="303" customFormat="1">
      <c r="A17" s="357" t="s">
        <v>702</v>
      </c>
      <c r="B17" s="303" t="s">
        <v>711</v>
      </c>
      <c r="E17" s="303" t="s">
        <v>701</v>
      </c>
    </row>
    <row r="18" spans="1:5" s="303" customFormat="1">
      <c r="A18" s="357" t="s">
        <v>705</v>
      </c>
      <c r="B18" s="303" t="s">
        <v>10</v>
      </c>
      <c r="E18" s="303" t="s">
        <v>704</v>
      </c>
    </row>
    <row r="19" spans="1:5" s="303" customFormat="1">
      <c r="A19" s="357" t="s">
        <v>710</v>
      </c>
      <c r="B19" s="303" t="s">
        <v>7</v>
      </c>
      <c r="E19" s="303" t="s">
        <v>708</v>
      </c>
    </row>
    <row r="20" spans="1:5" s="372" customFormat="1">
      <c r="A20" s="366" t="s">
        <v>714</v>
      </c>
      <c r="B20" s="372" t="s">
        <v>58</v>
      </c>
      <c r="E20" s="372" t="s">
        <v>59</v>
      </c>
    </row>
    <row r="21" spans="1:5" s="372" customFormat="1">
      <c r="A21" s="366" t="s">
        <v>717</v>
      </c>
      <c r="B21" s="372" t="s">
        <v>716</v>
      </c>
      <c r="E21" s="372" t="s">
        <v>715</v>
      </c>
    </row>
    <row r="22" spans="1:5" s="372" customFormat="1">
      <c r="A22" s="366" t="s">
        <v>720</v>
      </c>
      <c r="B22" s="372" t="s">
        <v>721</v>
      </c>
      <c r="C22" s="375"/>
      <c r="E22" s="375" t="s">
        <v>722</v>
      </c>
    </row>
    <row r="23" spans="1:5" s="372" customFormat="1">
      <c r="A23" s="366" t="s">
        <v>724</v>
      </c>
      <c r="B23" s="372" t="s">
        <v>305</v>
      </c>
      <c r="C23" s="375"/>
      <c r="E23" s="375" t="s">
        <v>725</v>
      </c>
    </row>
    <row r="24" spans="1:5" s="372" customFormat="1">
      <c r="A24" s="366" t="s">
        <v>727</v>
      </c>
      <c r="B24" s="372" t="s">
        <v>129</v>
      </c>
      <c r="C24" s="375"/>
      <c r="E24" s="375" t="s">
        <v>728</v>
      </c>
    </row>
    <row r="25" spans="1:5" s="372" customFormat="1">
      <c r="A25" s="366" t="s">
        <v>730</v>
      </c>
      <c r="B25" s="372" t="s">
        <v>54</v>
      </c>
      <c r="E25" s="372" t="s">
        <v>731</v>
      </c>
    </row>
    <row r="26" spans="1:5" s="372" customFormat="1">
      <c r="A26" s="366" t="s">
        <v>733</v>
      </c>
      <c r="B26" s="372" t="s">
        <v>8</v>
      </c>
      <c r="E26" s="372" t="s">
        <v>734</v>
      </c>
    </row>
    <row r="27" spans="1:5" s="372" customFormat="1">
      <c r="A27" s="366" t="s">
        <v>736</v>
      </c>
      <c r="B27" s="372" t="s">
        <v>308</v>
      </c>
      <c r="E27" s="372" t="s">
        <v>309</v>
      </c>
    </row>
    <row r="28" spans="1:5" s="372" customFormat="1">
      <c r="A28" s="366" t="s">
        <v>738</v>
      </c>
      <c r="B28" s="372" t="s">
        <v>310</v>
      </c>
      <c r="C28" s="375"/>
      <c r="E28" s="375" t="s">
        <v>737</v>
      </c>
    </row>
    <row r="29" spans="1:5" s="372" customFormat="1">
      <c r="A29" s="366" t="s">
        <v>742</v>
      </c>
      <c r="B29" s="372" t="s">
        <v>740</v>
      </c>
      <c r="C29" s="375"/>
      <c r="E29" s="375" t="s">
        <v>741</v>
      </c>
    </row>
    <row r="30" spans="1:5" s="372" customFormat="1">
      <c r="A30" s="366" t="s">
        <v>745</v>
      </c>
      <c r="B30" s="373">
        <v>4401</v>
      </c>
      <c r="E30" s="372" t="s">
        <v>746</v>
      </c>
    </row>
    <row r="31" spans="1:5" s="372" customFormat="1">
      <c r="A31" s="366" t="s">
        <v>748</v>
      </c>
      <c r="B31" s="372" t="s">
        <v>128</v>
      </c>
      <c r="E31" s="372" t="s">
        <v>747</v>
      </c>
    </row>
    <row r="32" spans="1:5" s="372" customFormat="1">
      <c r="A32" s="366" t="s">
        <v>753</v>
      </c>
      <c r="B32" s="372" t="s">
        <v>752</v>
      </c>
      <c r="E32" s="372" t="s">
        <v>61</v>
      </c>
    </row>
    <row r="33" spans="1:5" s="372" customFormat="1">
      <c r="A33" s="366" t="s">
        <v>757</v>
      </c>
      <c r="B33" s="372" t="s">
        <v>756</v>
      </c>
      <c r="E33" s="372" t="s">
        <v>755</v>
      </c>
    </row>
    <row r="34" spans="1:5" s="372" customFormat="1">
      <c r="A34" s="366" t="s">
        <v>760</v>
      </c>
      <c r="B34" s="372" t="s">
        <v>761</v>
      </c>
      <c r="E34" s="372" t="s">
        <v>67</v>
      </c>
    </row>
    <row r="35" spans="1:5" s="372" customFormat="1">
      <c r="A35" s="366" t="s">
        <v>763</v>
      </c>
      <c r="B35" s="372" t="s">
        <v>764</v>
      </c>
      <c r="C35" s="375"/>
      <c r="E35" s="375" t="s">
        <v>319</v>
      </c>
    </row>
    <row r="36" spans="1:5" s="372" customFormat="1">
      <c r="A36" s="366" t="s">
        <v>765</v>
      </c>
      <c r="B36" s="372" t="s">
        <v>766</v>
      </c>
      <c r="E36" s="372" t="s">
        <v>767</v>
      </c>
    </row>
    <row r="37" spans="1:5" s="441" customFormat="1">
      <c r="A37" s="440"/>
      <c r="C37" s="530"/>
      <c r="E37" s="439"/>
    </row>
  </sheetData>
  <hyperlinks>
    <hyperlink ref="E8" r:id="rId1" xr:uid="{B4F9613E-97C9-9244-866F-21705D06F1CC}"/>
    <hyperlink ref="E9" r:id="rId2" xr:uid="{384423E4-859A-034E-B097-1A99EB49DA77}"/>
    <hyperlink ref="E10" r:id="rId3" xr:uid="{1D5E3052-13E6-AF47-8F89-3E6C098EA561}"/>
    <hyperlink ref="E7" r:id="rId4" xr:uid="{85CFE317-218B-7D45-9CBD-259896A6DB39}"/>
    <hyperlink ref="E22" r:id="rId5" xr:uid="{03CEC644-0999-EF4F-93A0-12197BCC3464}"/>
    <hyperlink ref="E23" r:id="rId6" xr:uid="{58084040-DF2A-524C-A098-68DFEA196770}"/>
    <hyperlink ref="E24" r:id="rId7" xr:uid="{B5599FBA-06A8-2247-B64E-2FB76F07CDBF}"/>
    <hyperlink ref="E35" r:id="rId8" xr:uid="{0CFC12FF-EAB7-434B-BAEE-4B92B45CD6E6}"/>
    <hyperlink ref="E28" r:id="rId9" xr:uid="{96B021F1-CFE3-0942-9312-C243B5BA9214}"/>
    <hyperlink ref="E29" r:id="rId10" xr:uid="{365B9A52-DA04-CC46-A67C-8EF46E3CD998}"/>
    <hyperlink ref="E14" r:id="rId11" xr:uid="{146A92EE-68DF-5549-B8C8-389CAB57D5BA}"/>
    <hyperlink ref="E11" r:id="rId12" xr:uid="{83EABE89-9216-9E4A-B73A-E5CBCEBA1B2D}"/>
    <hyperlink ref="E12" r:id="rId13" xr:uid="{8C25AD1D-B347-274F-A5D0-D8AA01FE3EB1}"/>
    <hyperlink ref="E3" r:id="rId14" xr:uid="{95C6C290-9256-9E48-BB03-B53CC60EF2F3}"/>
  </hyperlinks>
  <pageMargins left="0.7" right="0.7" top="0.78740157499999996" bottom="0.78740157499999996"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1667CB-C66B-F642-915C-DF7BF9C5F9A4}">
  <dimension ref="A1:AC574"/>
  <sheetViews>
    <sheetView zoomScale="111" zoomScaleNormal="80" workbookViewId="0">
      <pane xSplit="2" ySplit="1" topLeftCell="G20" activePane="bottomRight" state="frozen"/>
      <selection pane="topRight" activeCell="F1" sqref="F1"/>
      <selection pane="bottomLeft" activeCell="A3" sqref="A3"/>
      <selection pane="bottomRight" activeCell="I130" sqref="I130"/>
    </sheetView>
  </sheetViews>
  <sheetFormatPr baseColWidth="10" defaultColWidth="8.6640625" defaultRowHeight="15"/>
  <cols>
    <col min="1" max="1" width="43.5" style="445" customWidth="1"/>
    <col min="2" max="2" width="15.1640625" style="443" customWidth="1"/>
    <col min="3" max="3" width="51.33203125" style="443" customWidth="1"/>
    <col min="4" max="4" width="14.33203125" style="443" customWidth="1"/>
    <col min="5" max="5" width="9" style="443" customWidth="1"/>
    <col min="6" max="6" width="6.6640625" style="443" customWidth="1"/>
    <col min="7" max="7" width="7.33203125" style="443" customWidth="1"/>
    <col min="8" max="8" width="7.5" style="443" customWidth="1"/>
    <col min="9" max="9" width="17.1640625" style="443" customWidth="1"/>
    <col min="10" max="10" width="6.5" style="443" customWidth="1"/>
    <col min="11" max="11" width="13" style="443" customWidth="1"/>
    <col min="12" max="12" width="15.1640625" style="443" customWidth="1"/>
    <col min="13" max="13" width="26.6640625" style="443" customWidth="1"/>
    <col min="14" max="14" width="19.1640625" style="444" customWidth="1"/>
    <col min="15" max="15" width="49.1640625" style="443" customWidth="1"/>
    <col min="16" max="22" width="7.6640625" style="443" customWidth="1"/>
    <col min="23" max="23" width="9.5" style="443" hidden="1" customWidth="1"/>
    <col min="24" max="29" width="8.6640625" style="443" hidden="1" customWidth="1"/>
    <col min="30" max="16384" width="8.6640625" style="443"/>
  </cols>
  <sheetData>
    <row r="1" spans="1:29" ht="84" customHeight="1">
      <c r="A1" s="516" t="s">
        <v>277</v>
      </c>
      <c r="B1" s="516" t="s">
        <v>92</v>
      </c>
      <c r="C1" s="516" t="s">
        <v>2789</v>
      </c>
      <c r="D1" s="516" t="s">
        <v>2788</v>
      </c>
      <c r="E1" s="518" t="s">
        <v>784</v>
      </c>
      <c r="F1" s="519" t="s">
        <v>2787</v>
      </c>
      <c r="G1" s="518" t="s">
        <v>2786</v>
      </c>
      <c r="H1" s="518" t="s">
        <v>2785</v>
      </c>
      <c r="I1" s="516" t="s">
        <v>2784</v>
      </c>
      <c r="J1" s="518" t="s">
        <v>2783</v>
      </c>
      <c r="K1" s="516" t="s">
        <v>2782</v>
      </c>
      <c r="L1" s="516" t="s">
        <v>2781</v>
      </c>
      <c r="M1" s="516" t="s">
        <v>93</v>
      </c>
      <c r="N1" s="517" t="s">
        <v>2780</v>
      </c>
      <c r="O1" s="516" t="s">
        <v>2779</v>
      </c>
      <c r="P1" s="516" t="s">
        <v>2778</v>
      </c>
      <c r="Q1" s="516" t="s">
        <v>2777</v>
      </c>
      <c r="R1" s="516" t="s">
        <v>2776</v>
      </c>
      <c r="S1" s="516" t="s">
        <v>2775</v>
      </c>
      <c r="T1" s="516" t="s">
        <v>2774</v>
      </c>
      <c r="U1" s="516" t="s">
        <v>2773</v>
      </c>
      <c r="V1" s="516" t="s">
        <v>2772</v>
      </c>
      <c r="W1" s="515" t="s">
        <v>799</v>
      </c>
      <c r="X1" s="515" t="s">
        <v>2771</v>
      </c>
      <c r="Y1" s="515" t="s">
        <v>2770</v>
      </c>
      <c r="Z1" s="515" t="s">
        <v>2769</v>
      </c>
      <c r="AA1" s="515" t="s">
        <v>2768</v>
      </c>
      <c r="AB1" s="515" t="s">
        <v>2767</v>
      </c>
      <c r="AC1" s="515" t="s">
        <v>2766</v>
      </c>
    </row>
    <row r="2" spans="1:29" hidden="1">
      <c r="A2" s="421" t="s">
        <v>2765</v>
      </c>
      <c r="B2" s="422" t="s">
        <v>1028</v>
      </c>
      <c r="C2" s="423" t="s">
        <v>2764</v>
      </c>
      <c r="D2" s="422" t="s">
        <v>779</v>
      </c>
      <c r="E2" s="453">
        <v>2019</v>
      </c>
      <c r="F2" s="453" t="s">
        <v>413</v>
      </c>
      <c r="G2" s="453">
        <v>2025</v>
      </c>
      <c r="H2" s="453" t="s">
        <v>413</v>
      </c>
      <c r="I2" s="424" t="s">
        <v>798</v>
      </c>
      <c r="J2" s="424">
        <v>1</v>
      </c>
      <c r="K2" s="425">
        <v>1</v>
      </c>
      <c r="L2" s="425">
        <v>1</v>
      </c>
      <c r="M2" s="452" t="s">
        <v>954</v>
      </c>
      <c r="N2" s="454" t="s">
        <v>898</v>
      </c>
      <c r="O2" s="446"/>
      <c r="P2" s="428" t="str">
        <f>IF(tabProjList[[#This Row],[Link 1]]&lt;&gt;"",HYPERLINK(tabProjList[[#This Row],[Link 1]],"Link 1"),"")</f>
        <v>Link 1</v>
      </c>
      <c r="Q2" s="428" t="str">
        <f>IF(tabProjList[[#This Row],[Link 2]]&lt;&gt;"",HYPERLINK(tabProjList[[#This Row],[Link 2]],"Link 2"),"")</f>
        <v>Link 2</v>
      </c>
      <c r="R2" s="428" t="str">
        <f>IF(tabProjList[[#This Row],[Link 3]]&lt;&gt;"",HYPERLINK(tabProjList[[#This Row],[Link 3]],"Link 3"),"")</f>
        <v/>
      </c>
      <c r="S2" s="428" t="str">
        <f>IF(tabProjList[[#This Row],[Link 4]]&lt;&gt;"",HYPERLINK(tabProjList[[#This Row],[Link 4]],"Link 4"),"")</f>
        <v/>
      </c>
      <c r="T2" s="428" t="str">
        <f>IF(tabProjList[[#This Row],[Link 5]]&lt;&gt;"",HYPERLINK(tabProjList[[#This Row],[Link 5]],"Link 5"),"")</f>
        <v/>
      </c>
      <c r="U2" s="428" t="str">
        <f>IF(tabProjList[[#This Row],[Link 6]]&lt;&gt;"",HYPERLINK(tabProjList[[#This Row],[Link 6]],"Link 6"),"")</f>
        <v/>
      </c>
      <c r="V2" s="428" t="str">
        <f>IF(tabProjList[[#This Row],[Link 7]]&lt;&gt;"",HYPERLINK(tabProjList[[#This Row],[Link 7]],"Link 7"),"")</f>
        <v/>
      </c>
      <c r="W2" s="446" t="s">
        <v>2763</v>
      </c>
      <c r="X2" s="446" t="s">
        <v>2762</v>
      </c>
      <c r="Y2" s="446" t="s">
        <v>413</v>
      </c>
      <c r="Z2" s="446" t="s">
        <v>413</v>
      </c>
      <c r="AA2" s="446" t="s">
        <v>413</v>
      </c>
      <c r="AB2" s="446" t="s">
        <v>413</v>
      </c>
      <c r="AC2" s="446" t="s">
        <v>413</v>
      </c>
    </row>
    <row r="3" spans="1:29" hidden="1">
      <c r="A3" s="421" t="s">
        <v>2761</v>
      </c>
      <c r="B3" s="422" t="s">
        <v>87</v>
      </c>
      <c r="C3" s="423" t="s">
        <v>2760</v>
      </c>
      <c r="D3" s="422" t="s">
        <v>779</v>
      </c>
      <c r="E3" s="453">
        <v>2022</v>
      </c>
      <c r="F3" s="453" t="s">
        <v>413</v>
      </c>
      <c r="G3" s="453" t="s">
        <v>413</v>
      </c>
      <c r="H3" s="453" t="s">
        <v>413</v>
      </c>
      <c r="I3" s="424" t="s">
        <v>798</v>
      </c>
      <c r="J3" s="424"/>
      <c r="K3" s="425"/>
      <c r="L3" s="425"/>
      <c r="M3" s="427" t="s">
        <v>923</v>
      </c>
      <c r="N3" s="454" t="s">
        <v>113</v>
      </c>
      <c r="O3" s="446"/>
      <c r="P3" s="428" t="str">
        <f>IF(tabProjList[[#This Row],[Link 1]]&lt;&gt;"",HYPERLINK(tabProjList[[#This Row],[Link 1]],"Link 1"),"")</f>
        <v>Link 1</v>
      </c>
      <c r="Q3" s="428" t="str">
        <f>IF(tabProjList[[#This Row],[Link 2]]&lt;&gt;"",HYPERLINK(tabProjList[[#This Row],[Link 2]],"Link 2"),"")</f>
        <v/>
      </c>
      <c r="R3" s="428" t="str">
        <f>IF(tabProjList[[#This Row],[Link 3]]&lt;&gt;"",HYPERLINK(tabProjList[[#This Row],[Link 3]],"Link 3"),"")</f>
        <v/>
      </c>
      <c r="S3" s="428" t="str">
        <f>IF(tabProjList[[#This Row],[Link 4]]&lt;&gt;"",HYPERLINK(tabProjList[[#This Row],[Link 4]],"Link 4"),"")</f>
        <v/>
      </c>
      <c r="T3" s="428" t="str">
        <f>IF(tabProjList[[#This Row],[Link 5]]&lt;&gt;"",HYPERLINK(tabProjList[[#This Row],[Link 5]],"Link 5"),"")</f>
        <v/>
      </c>
      <c r="U3" s="428" t="str">
        <f>IF(tabProjList[[#This Row],[Link 6]]&lt;&gt;"",HYPERLINK(tabProjList[[#This Row],[Link 6]],"Link 6"),"")</f>
        <v/>
      </c>
      <c r="V3" s="428" t="str">
        <f>IF(tabProjList[[#This Row],[Link 7]]&lt;&gt;"",HYPERLINK(tabProjList[[#This Row],[Link 7]],"Link 7"),"")</f>
        <v/>
      </c>
      <c r="W3" s="446" t="s">
        <v>2759</v>
      </c>
      <c r="X3" s="446" t="s">
        <v>413</v>
      </c>
      <c r="Y3" s="446" t="s">
        <v>413</v>
      </c>
      <c r="Z3" s="446" t="s">
        <v>413</v>
      </c>
      <c r="AA3" s="446" t="s">
        <v>413</v>
      </c>
      <c r="AB3" s="446" t="s">
        <v>413</v>
      </c>
      <c r="AC3" s="446" t="s">
        <v>413</v>
      </c>
    </row>
    <row r="4" spans="1:29" hidden="1">
      <c r="A4" s="421" t="s">
        <v>2758</v>
      </c>
      <c r="B4" s="422" t="s">
        <v>1074</v>
      </c>
      <c r="C4" s="423" t="s">
        <v>2757</v>
      </c>
      <c r="D4" s="422" t="s">
        <v>892</v>
      </c>
      <c r="E4" s="453">
        <v>2007</v>
      </c>
      <c r="F4" s="453">
        <v>2012</v>
      </c>
      <c r="G4" s="453">
        <v>2016</v>
      </c>
      <c r="H4" s="453" t="s">
        <v>413</v>
      </c>
      <c r="I4" s="422" t="s">
        <v>302</v>
      </c>
      <c r="J4" s="469">
        <v>1</v>
      </c>
      <c r="K4" s="425">
        <v>0.8</v>
      </c>
      <c r="L4" s="425">
        <v>0.8</v>
      </c>
      <c r="M4" s="452" t="s">
        <v>954</v>
      </c>
      <c r="N4" s="454" t="s">
        <v>891</v>
      </c>
      <c r="O4" s="446"/>
      <c r="P4" s="428" t="str">
        <f>IF(tabProjList[[#This Row],[Link 1]]&lt;&gt;"",HYPERLINK(tabProjList[[#This Row],[Link 1]],"Link 1"),"")</f>
        <v>Link 1</v>
      </c>
      <c r="Q4" s="428" t="str">
        <f>IF(tabProjList[[#This Row],[Link 2]]&lt;&gt;"",HYPERLINK(tabProjList[[#This Row],[Link 2]],"Link 2"),"")</f>
        <v>Link 2</v>
      </c>
      <c r="R4" s="428" t="str">
        <f>IF(tabProjList[[#This Row],[Link 3]]&lt;&gt;"",HYPERLINK(tabProjList[[#This Row],[Link 3]],"Link 3"),"")</f>
        <v/>
      </c>
      <c r="S4" s="428" t="str">
        <f>IF(tabProjList[[#This Row],[Link 4]]&lt;&gt;"",HYPERLINK(tabProjList[[#This Row],[Link 4]],"Link 4"),"")</f>
        <v/>
      </c>
      <c r="T4" s="428" t="str">
        <f>IF(tabProjList[[#This Row],[Link 5]]&lt;&gt;"",HYPERLINK(tabProjList[[#This Row],[Link 5]],"Link 5"),"")</f>
        <v/>
      </c>
      <c r="U4" s="428" t="str">
        <f>IF(tabProjList[[#This Row],[Link 6]]&lt;&gt;"",HYPERLINK(tabProjList[[#This Row],[Link 6]],"Link 6"),"")</f>
        <v/>
      </c>
      <c r="V4" s="428" t="str">
        <f>IF(tabProjList[[#This Row],[Link 7]]&lt;&gt;"",HYPERLINK(tabProjList[[#This Row],[Link 7]],"Link 7"),"")</f>
        <v/>
      </c>
      <c r="W4" s="446" t="s">
        <v>2756</v>
      </c>
      <c r="X4" s="446" t="s">
        <v>2755</v>
      </c>
      <c r="Y4" s="446" t="s">
        <v>413</v>
      </c>
      <c r="Z4" s="446" t="s">
        <v>413</v>
      </c>
      <c r="AA4" s="446" t="s">
        <v>413</v>
      </c>
      <c r="AB4" s="446" t="s">
        <v>413</v>
      </c>
      <c r="AC4" s="446" t="s">
        <v>413</v>
      </c>
    </row>
    <row r="5" spans="1:29" ht="15" hidden="1" customHeight="1">
      <c r="A5" s="421" t="s">
        <v>2754</v>
      </c>
      <c r="B5" s="422" t="s">
        <v>1074</v>
      </c>
      <c r="C5" s="423" t="s">
        <v>2752</v>
      </c>
      <c r="D5" s="422" t="s">
        <v>892</v>
      </c>
      <c r="E5" s="453">
        <v>2020</v>
      </c>
      <c r="F5" s="453" t="s">
        <v>413</v>
      </c>
      <c r="G5" s="453">
        <v>2030</v>
      </c>
      <c r="H5" s="453" t="s">
        <v>413</v>
      </c>
      <c r="I5" s="424" t="s">
        <v>798</v>
      </c>
      <c r="J5" s="469">
        <v>2</v>
      </c>
      <c r="K5" s="425">
        <v>1.9</v>
      </c>
      <c r="L5" s="425">
        <v>1.9</v>
      </c>
      <c r="M5" s="452" t="s">
        <v>899</v>
      </c>
      <c r="N5" s="454" t="s">
        <v>891</v>
      </c>
      <c r="O5" s="446"/>
      <c r="P5" s="428" t="str">
        <f>IF(tabProjList[[#This Row],[Link 1]]&lt;&gt;"",HYPERLINK(tabProjList[[#This Row],[Link 1]],"Link 1"),"")</f>
        <v>Link 1</v>
      </c>
      <c r="Q5" s="428" t="str">
        <f>IF(tabProjList[[#This Row],[Link 2]]&lt;&gt;"",HYPERLINK(tabProjList[[#This Row],[Link 2]],"Link 2"),"")</f>
        <v/>
      </c>
      <c r="R5" s="428" t="str">
        <f>IF(tabProjList[[#This Row],[Link 3]]&lt;&gt;"",HYPERLINK(tabProjList[[#This Row],[Link 3]],"Link 3"),"")</f>
        <v/>
      </c>
      <c r="S5" s="428" t="str">
        <f>IF(tabProjList[[#This Row],[Link 4]]&lt;&gt;"",HYPERLINK(tabProjList[[#This Row],[Link 4]],"Link 4"),"")</f>
        <v/>
      </c>
      <c r="T5" s="428" t="str">
        <f>IF(tabProjList[[#This Row],[Link 5]]&lt;&gt;"",HYPERLINK(tabProjList[[#This Row],[Link 5]],"Link 5"),"")</f>
        <v/>
      </c>
      <c r="U5" s="428" t="str">
        <f>IF(tabProjList[[#This Row],[Link 6]]&lt;&gt;"",HYPERLINK(tabProjList[[#This Row],[Link 6]],"Link 6"),"")</f>
        <v/>
      </c>
      <c r="V5" s="428" t="str">
        <f>IF(tabProjList[[#This Row],[Link 7]]&lt;&gt;"",HYPERLINK(tabProjList[[#This Row],[Link 7]],"Link 7"),"")</f>
        <v/>
      </c>
      <c r="W5" s="446" t="s">
        <v>2751</v>
      </c>
      <c r="X5" s="446" t="s">
        <v>413</v>
      </c>
      <c r="Y5" s="446" t="s">
        <v>413</v>
      </c>
      <c r="Z5" s="446" t="s">
        <v>413</v>
      </c>
      <c r="AA5" s="446" t="s">
        <v>413</v>
      </c>
      <c r="AB5" s="446" t="s">
        <v>413</v>
      </c>
      <c r="AC5" s="446" t="s">
        <v>413</v>
      </c>
    </row>
    <row r="6" spans="1:29" hidden="1">
      <c r="A6" s="421" t="s">
        <v>2753</v>
      </c>
      <c r="B6" s="422" t="s">
        <v>1074</v>
      </c>
      <c r="C6" s="423" t="s">
        <v>2752</v>
      </c>
      <c r="D6" s="422" t="s">
        <v>892</v>
      </c>
      <c r="E6" s="453">
        <v>2020</v>
      </c>
      <c r="F6" s="453" t="s">
        <v>413</v>
      </c>
      <c r="G6" s="453">
        <v>2030</v>
      </c>
      <c r="H6" s="453" t="s">
        <v>413</v>
      </c>
      <c r="I6" s="424" t="s">
        <v>798</v>
      </c>
      <c r="J6" s="469">
        <v>2</v>
      </c>
      <c r="K6" s="425">
        <v>2.2999999999999998</v>
      </c>
      <c r="L6" s="425">
        <v>2.2999999999999998</v>
      </c>
      <c r="M6" s="452" t="s">
        <v>899</v>
      </c>
      <c r="N6" s="454" t="s">
        <v>891</v>
      </c>
      <c r="O6" s="446"/>
      <c r="P6" s="428" t="str">
        <f>IF(tabProjList[[#This Row],[Link 1]]&lt;&gt;"",HYPERLINK(tabProjList[[#This Row],[Link 1]],"Link 1"),"")</f>
        <v>Link 1</v>
      </c>
      <c r="Q6" s="428" t="str">
        <f>IF(tabProjList[[#This Row],[Link 2]]&lt;&gt;"",HYPERLINK(tabProjList[[#This Row],[Link 2]],"Link 2"),"")</f>
        <v/>
      </c>
      <c r="R6" s="428" t="str">
        <f>IF(tabProjList[[#This Row],[Link 3]]&lt;&gt;"",HYPERLINK(tabProjList[[#This Row],[Link 3]],"Link 3"),"")</f>
        <v/>
      </c>
      <c r="S6" s="428" t="str">
        <f>IF(tabProjList[[#This Row],[Link 4]]&lt;&gt;"",HYPERLINK(tabProjList[[#This Row],[Link 4]],"Link 4"),"")</f>
        <v/>
      </c>
      <c r="T6" s="428" t="str">
        <f>IF(tabProjList[[#This Row],[Link 5]]&lt;&gt;"",HYPERLINK(tabProjList[[#This Row],[Link 5]],"Link 5"),"")</f>
        <v/>
      </c>
      <c r="U6" s="428" t="str">
        <f>IF(tabProjList[[#This Row],[Link 6]]&lt;&gt;"",HYPERLINK(tabProjList[[#This Row],[Link 6]],"Link 6"),"")</f>
        <v/>
      </c>
      <c r="V6" s="428" t="str">
        <f>IF(tabProjList[[#This Row],[Link 7]]&lt;&gt;"",HYPERLINK(tabProjList[[#This Row],[Link 7]],"Link 7"),"")</f>
        <v/>
      </c>
      <c r="W6" s="446" t="s">
        <v>2751</v>
      </c>
      <c r="X6" s="446" t="s">
        <v>413</v>
      </c>
      <c r="Y6" s="446" t="s">
        <v>413</v>
      </c>
      <c r="Z6" s="446" t="s">
        <v>413</v>
      </c>
      <c r="AA6" s="446" t="s">
        <v>413</v>
      </c>
      <c r="AB6" s="446" t="s">
        <v>413</v>
      </c>
      <c r="AC6" s="446" t="s">
        <v>413</v>
      </c>
    </row>
    <row r="7" spans="1:29" hidden="1">
      <c r="A7" s="474" t="s">
        <v>2750</v>
      </c>
      <c r="B7" s="472" t="s">
        <v>878</v>
      </c>
      <c r="C7" s="485" t="s">
        <v>2747</v>
      </c>
      <c r="D7" s="422" t="s">
        <v>779</v>
      </c>
      <c r="E7" s="472">
        <v>2016</v>
      </c>
      <c r="F7" s="472">
        <v>2023</v>
      </c>
      <c r="G7" s="451">
        <v>2024</v>
      </c>
      <c r="H7" s="451" t="s">
        <v>413</v>
      </c>
      <c r="I7" s="424" t="s">
        <v>798</v>
      </c>
      <c r="J7" s="471"/>
      <c r="K7" s="470">
        <v>0.3</v>
      </c>
      <c r="L7" s="470">
        <v>0.3</v>
      </c>
      <c r="M7" s="452" t="s">
        <v>899</v>
      </c>
      <c r="N7" s="454" t="s">
        <v>113</v>
      </c>
      <c r="O7" s="446" t="s">
        <v>1317</v>
      </c>
      <c r="P7" s="428" t="str">
        <f>IF(tabProjList[[#This Row],[Link 1]]&lt;&gt;"",HYPERLINK(tabProjList[[#This Row],[Link 1]],"Link 1"),"")</f>
        <v>Link 1</v>
      </c>
      <c r="Q7" s="428" t="str">
        <f>IF(tabProjList[[#This Row],[Link 2]]&lt;&gt;"",HYPERLINK(tabProjList[[#This Row],[Link 2]],"Link 2"),"")</f>
        <v>Link 2</v>
      </c>
      <c r="R7" s="428" t="str">
        <f>IF(tabProjList[[#This Row],[Link 3]]&lt;&gt;"",HYPERLINK(tabProjList[[#This Row],[Link 3]],"Link 3"),"")</f>
        <v>Link 3</v>
      </c>
      <c r="S7" s="428" t="str">
        <f>IF(tabProjList[[#This Row],[Link 4]]&lt;&gt;"",HYPERLINK(tabProjList[[#This Row],[Link 4]],"Link 4"),"")</f>
        <v>Link 4</v>
      </c>
      <c r="T7" s="428" t="str">
        <f>IF(tabProjList[[#This Row],[Link 5]]&lt;&gt;"",HYPERLINK(tabProjList[[#This Row],[Link 5]],"Link 5"),"")</f>
        <v>Link 5</v>
      </c>
      <c r="U7" s="428" t="str">
        <f>IF(tabProjList[[#This Row],[Link 6]]&lt;&gt;"",HYPERLINK(tabProjList[[#This Row],[Link 6]],"Link 6"),"")</f>
        <v>Link 6</v>
      </c>
      <c r="V7" s="428" t="str">
        <f>IF(tabProjList[[#This Row],[Link 7]]&lt;&gt;"",HYPERLINK(tabProjList[[#This Row],[Link 7]],"Link 7"),"")</f>
        <v/>
      </c>
      <c r="W7" s="446" t="s">
        <v>964</v>
      </c>
      <c r="X7" s="446" t="s">
        <v>2746</v>
      </c>
      <c r="Y7" s="446" t="s">
        <v>2745</v>
      </c>
      <c r="Z7" s="446" t="s">
        <v>2744</v>
      </c>
      <c r="AA7" s="446" t="s">
        <v>2743</v>
      </c>
      <c r="AB7" s="446" t="s">
        <v>2742</v>
      </c>
      <c r="AC7" s="446" t="s">
        <v>413</v>
      </c>
    </row>
    <row r="8" spans="1:29" hidden="1">
      <c r="A8" s="474" t="s">
        <v>2749</v>
      </c>
      <c r="B8" s="422" t="s">
        <v>878</v>
      </c>
      <c r="C8" s="485" t="s">
        <v>2747</v>
      </c>
      <c r="D8" s="422" t="s">
        <v>959</v>
      </c>
      <c r="E8" s="472">
        <v>2016</v>
      </c>
      <c r="F8" s="472">
        <v>2023</v>
      </c>
      <c r="G8" s="451">
        <v>2024</v>
      </c>
      <c r="H8" s="453" t="s">
        <v>413</v>
      </c>
      <c r="I8" s="424" t="s">
        <v>798</v>
      </c>
      <c r="J8" s="469">
        <v>1</v>
      </c>
      <c r="K8" s="425">
        <v>0.3</v>
      </c>
      <c r="L8" s="425">
        <v>0.8</v>
      </c>
      <c r="M8" s="455" t="s">
        <v>958</v>
      </c>
      <c r="N8" s="454" t="s">
        <v>113</v>
      </c>
      <c r="O8" s="446" t="s">
        <v>1317</v>
      </c>
      <c r="P8" s="428" t="str">
        <f>IF(tabProjList[[#This Row],[Link 1]]&lt;&gt;"",HYPERLINK(tabProjList[[#This Row],[Link 1]],"Link 1"),"")</f>
        <v>Link 1</v>
      </c>
      <c r="Q8" s="428" t="str">
        <f>IF(tabProjList[[#This Row],[Link 2]]&lt;&gt;"",HYPERLINK(tabProjList[[#This Row],[Link 2]],"Link 2"),"")</f>
        <v>Link 2</v>
      </c>
      <c r="R8" s="428" t="str">
        <f>IF(tabProjList[[#This Row],[Link 3]]&lt;&gt;"",HYPERLINK(tabProjList[[#This Row],[Link 3]],"Link 3"),"")</f>
        <v>Link 3</v>
      </c>
      <c r="S8" s="428" t="str">
        <f>IF(tabProjList[[#This Row],[Link 4]]&lt;&gt;"",HYPERLINK(tabProjList[[#This Row],[Link 4]],"Link 4"),"")</f>
        <v>Link 4</v>
      </c>
      <c r="T8" s="428" t="str">
        <f>IF(tabProjList[[#This Row],[Link 5]]&lt;&gt;"",HYPERLINK(tabProjList[[#This Row],[Link 5]],"Link 5"),"")</f>
        <v>Link 5</v>
      </c>
      <c r="U8" s="428" t="str">
        <f>IF(tabProjList[[#This Row],[Link 6]]&lt;&gt;"",HYPERLINK(tabProjList[[#This Row],[Link 6]],"Link 6"),"")</f>
        <v>Link 6</v>
      </c>
      <c r="V8" s="428" t="str">
        <f>IF(tabProjList[[#This Row],[Link 7]]&lt;&gt;"",HYPERLINK(tabProjList[[#This Row],[Link 7]],"Link 7"),"")</f>
        <v/>
      </c>
      <c r="W8" s="446" t="s">
        <v>964</v>
      </c>
      <c r="X8" s="446" t="s">
        <v>2746</v>
      </c>
      <c r="Y8" s="446" t="s">
        <v>2745</v>
      </c>
      <c r="Z8" s="446" t="s">
        <v>2744</v>
      </c>
      <c r="AA8" s="446" t="s">
        <v>2743</v>
      </c>
      <c r="AB8" s="446" t="s">
        <v>2742</v>
      </c>
      <c r="AC8" s="446" t="s">
        <v>413</v>
      </c>
    </row>
    <row r="9" spans="1:29" hidden="1">
      <c r="A9" s="474" t="s">
        <v>2748</v>
      </c>
      <c r="B9" s="472" t="s">
        <v>878</v>
      </c>
      <c r="C9" s="485" t="s">
        <v>2747</v>
      </c>
      <c r="D9" s="422" t="s">
        <v>959</v>
      </c>
      <c r="E9" s="472">
        <v>2017</v>
      </c>
      <c r="F9" s="472" t="s">
        <v>413</v>
      </c>
      <c r="G9" s="451" t="s">
        <v>413</v>
      </c>
      <c r="H9" s="451" t="s">
        <v>413</v>
      </c>
      <c r="I9" s="424" t="s">
        <v>798</v>
      </c>
      <c r="J9" s="471">
        <v>2</v>
      </c>
      <c r="K9" s="470">
        <v>5</v>
      </c>
      <c r="L9" s="470">
        <v>5</v>
      </c>
      <c r="M9" s="452" t="s">
        <v>958</v>
      </c>
      <c r="N9" s="454" t="s">
        <v>113</v>
      </c>
      <c r="O9" s="446" t="s">
        <v>1317</v>
      </c>
      <c r="P9" s="428" t="str">
        <f>IF(tabProjList[[#This Row],[Link 1]]&lt;&gt;"",HYPERLINK(tabProjList[[#This Row],[Link 1]],"Link 1"),"")</f>
        <v>Link 1</v>
      </c>
      <c r="Q9" s="428" t="str">
        <f>IF(tabProjList[[#This Row],[Link 2]]&lt;&gt;"",HYPERLINK(tabProjList[[#This Row],[Link 2]],"Link 2"),"")</f>
        <v>Link 2</v>
      </c>
      <c r="R9" s="428" t="str">
        <f>IF(tabProjList[[#This Row],[Link 3]]&lt;&gt;"",HYPERLINK(tabProjList[[#This Row],[Link 3]],"Link 3"),"")</f>
        <v>Link 3</v>
      </c>
      <c r="S9" s="428" t="str">
        <f>IF(tabProjList[[#This Row],[Link 4]]&lt;&gt;"",HYPERLINK(tabProjList[[#This Row],[Link 4]],"Link 4"),"")</f>
        <v>Link 4</v>
      </c>
      <c r="T9" s="428" t="str">
        <f>IF(tabProjList[[#This Row],[Link 5]]&lt;&gt;"",HYPERLINK(tabProjList[[#This Row],[Link 5]],"Link 5"),"")</f>
        <v>Link 5</v>
      </c>
      <c r="U9" s="428" t="str">
        <f>IF(tabProjList[[#This Row],[Link 6]]&lt;&gt;"",HYPERLINK(tabProjList[[#This Row],[Link 6]],"Link 6"),"")</f>
        <v>Link 6</v>
      </c>
      <c r="V9" s="428" t="str">
        <f>IF(tabProjList[[#This Row],[Link 7]]&lt;&gt;"",HYPERLINK(tabProjList[[#This Row],[Link 7]],"Link 7"),"")</f>
        <v/>
      </c>
      <c r="W9" s="446" t="s">
        <v>964</v>
      </c>
      <c r="X9" s="446" t="s">
        <v>2746</v>
      </c>
      <c r="Y9" s="446" t="s">
        <v>2745</v>
      </c>
      <c r="Z9" s="446" t="s">
        <v>2744</v>
      </c>
      <c r="AA9" s="446" t="s">
        <v>2743</v>
      </c>
      <c r="AB9" s="446" t="s">
        <v>2742</v>
      </c>
      <c r="AC9" s="446" t="s">
        <v>413</v>
      </c>
    </row>
    <row r="10" spans="1:29" hidden="1">
      <c r="A10" s="421" t="s">
        <v>2741</v>
      </c>
      <c r="B10" s="422" t="s">
        <v>878</v>
      </c>
      <c r="C10" s="423" t="s">
        <v>2740</v>
      </c>
      <c r="D10" s="422" t="s">
        <v>779</v>
      </c>
      <c r="E10" s="453">
        <v>2018</v>
      </c>
      <c r="F10" s="453" t="s">
        <v>413</v>
      </c>
      <c r="G10" s="453">
        <v>2025</v>
      </c>
      <c r="H10" s="453" t="s">
        <v>413</v>
      </c>
      <c r="I10" s="424" t="s">
        <v>798</v>
      </c>
      <c r="J10" s="424"/>
      <c r="K10" s="425">
        <v>0.4</v>
      </c>
      <c r="L10" s="425">
        <v>0.4</v>
      </c>
      <c r="M10" s="427" t="s">
        <v>923</v>
      </c>
      <c r="N10" s="454" t="s">
        <v>113</v>
      </c>
      <c r="O10" s="446" t="s">
        <v>1317</v>
      </c>
      <c r="P10" s="428" t="str">
        <f>IF(tabProjList[[#This Row],[Link 1]]&lt;&gt;"",HYPERLINK(tabProjList[[#This Row],[Link 1]],"Link 1"),"")</f>
        <v>Link 1</v>
      </c>
      <c r="Q10" s="428" t="str">
        <f>IF(tabProjList[[#This Row],[Link 2]]&lt;&gt;"",HYPERLINK(tabProjList[[#This Row],[Link 2]],"Link 2"),"")</f>
        <v/>
      </c>
      <c r="R10" s="428" t="str">
        <f>IF(tabProjList[[#This Row],[Link 3]]&lt;&gt;"",HYPERLINK(tabProjList[[#This Row],[Link 3]],"Link 3"),"")</f>
        <v/>
      </c>
      <c r="S10" s="428" t="str">
        <f>IF(tabProjList[[#This Row],[Link 4]]&lt;&gt;"",HYPERLINK(tabProjList[[#This Row],[Link 4]],"Link 4"),"")</f>
        <v/>
      </c>
      <c r="T10" s="428" t="str">
        <f>IF(tabProjList[[#This Row],[Link 5]]&lt;&gt;"",HYPERLINK(tabProjList[[#This Row],[Link 5]],"Link 5"),"")</f>
        <v/>
      </c>
      <c r="U10" s="428" t="str">
        <f>IF(tabProjList[[#This Row],[Link 6]]&lt;&gt;"",HYPERLINK(tabProjList[[#This Row],[Link 6]],"Link 6"),"")</f>
        <v/>
      </c>
      <c r="V10" s="428" t="str">
        <f>IF(tabProjList[[#This Row],[Link 7]]&lt;&gt;"",HYPERLINK(tabProjList[[#This Row],[Link 7]],"Link 7"),"")</f>
        <v/>
      </c>
      <c r="W10" s="446" t="s">
        <v>2739</v>
      </c>
      <c r="X10" s="446" t="s">
        <v>413</v>
      </c>
      <c r="Y10" s="446" t="s">
        <v>413</v>
      </c>
      <c r="Z10" s="446" t="s">
        <v>413</v>
      </c>
      <c r="AA10" s="446" t="s">
        <v>413</v>
      </c>
      <c r="AB10" s="446" t="s">
        <v>413</v>
      </c>
      <c r="AC10" s="446" t="s">
        <v>413</v>
      </c>
    </row>
    <row r="11" spans="1:29" hidden="1">
      <c r="A11" s="434" t="s">
        <v>2738</v>
      </c>
      <c r="B11" s="450" t="s">
        <v>263</v>
      </c>
      <c r="C11" s="423" t="s">
        <v>2737</v>
      </c>
      <c r="D11" s="450" t="s">
        <v>779</v>
      </c>
      <c r="E11" s="451">
        <v>2021</v>
      </c>
      <c r="F11" s="453" t="s">
        <v>413</v>
      </c>
      <c r="G11" s="451" t="s">
        <v>413</v>
      </c>
      <c r="H11" s="451" t="s">
        <v>413</v>
      </c>
      <c r="I11" s="424" t="s">
        <v>798</v>
      </c>
      <c r="J11" s="424"/>
      <c r="K11" s="425"/>
      <c r="L11" s="425"/>
      <c r="M11" s="455" t="s">
        <v>876</v>
      </c>
      <c r="N11" s="489" t="s">
        <v>113</v>
      </c>
      <c r="O11" s="446" t="s">
        <v>1116</v>
      </c>
      <c r="P11" s="428" t="str">
        <f>IF(tabProjList[[#This Row],[Link 1]]&lt;&gt;"",HYPERLINK(tabProjList[[#This Row],[Link 1]],"Link 1"),"")</f>
        <v>Link 1</v>
      </c>
      <c r="Q11" s="428" t="str">
        <f>IF(tabProjList[[#This Row],[Link 2]]&lt;&gt;"",HYPERLINK(tabProjList[[#This Row],[Link 2]],"Link 2"),"")</f>
        <v/>
      </c>
      <c r="R11" s="428" t="str">
        <f>IF(tabProjList[[#This Row],[Link 3]]&lt;&gt;"",HYPERLINK(tabProjList[[#This Row],[Link 3]],"Link 3"),"")</f>
        <v/>
      </c>
      <c r="S11" s="428" t="str">
        <f>IF(tabProjList[[#This Row],[Link 4]]&lt;&gt;"",HYPERLINK(tabProjList[[#This Row],[Link 4]],"Link 4"),"")</f>
        <v/>
      </c>
      <c r="T11" s="428" t="str">
        <f>IF(tabProjList[[#This Row],[Link 5]]&lt;&gt;"",HYPERLINK(tabProjList[[#This Row],[Link 5]],"Link 5"),"")</f>
        <v/>
      </c>
      <c r="U11" s="428" t="str">
        <f>IF(tabProjList[[#This Row],[Link 6]]&lt;&gt;"",HYPERLINK(tabProjList[[#This Row],[Link 6]],"Link 6"),"")</f>
        <v/>
      </c>
      <c r="V11" s="428" t="str">
        <f>IF(tabProjList[[#This Row],[Link 7]]&lt;&gt;"",HYPERLINK(tabProjList[[#This Row],[Link 7]],"Link 7"),"")</f>
        <v/>
      </c>
      <c r="W11" s="446" t="s">
        <v>2736</v>
      </c>
      <c r="X11" s="446" t="s">
        <v>413</v>
      </c>
      <c r="Y11" s="446" t="s">
        <v>413</v>
      </c>
      <c r="Z11" s="446" t="s">
        <v>413</v>
      </c>
      <c r="AA11" s="446" t="s">
        <v>413</v>
      </c>
      <c r="AB11" s="446" t="s">
        <v>413</v>
      </c>
      <c r="AC11" s="446" t="s">
        <v>413</v>
      </c>
    </row>
    <row r="12" spans="1:29" hidden="1">
      <c r="A12" s="474" t="s">
        <v>2735</v>
      </c>
      <c r="B12" s="472" t="s">
        <v>87</v>
      </c>
      <c r="C12" s="423" t="s">
        <v>2734</v>
      </c>
      <c r="D12" s="422" t="s">
        <v>908</v>
      </c>
      <c r="E12" s="472">
        <v>2022</v>
      </c>
      <c r="F12" s="472" t="s">
        <v>413</v>
      </c>
      <c r="G12" s="453" t="s">
        <v>413</v>
      </c>
      <c r="H12" s="451" t="s">
        <v>413</v>
      </c>
      <c r="I12" s="424" t="s">
        <v>798</v>
      </c>
      <c r="J12" s="483"/>
      <c r="K12" s="470">
        <v>12</v>
      </c>
      <c r="L12" s="470">
        <v>12</v>
      </c>
      <c r="M12" s="455" t="s">
        <v>907</v>
      </c>
      <c r="N12" s="454"/>
      <c r="O12" s="446" t="s">
        <v>2731</v>
      </c>
      <c r="P12" s="428" t="str">
        <f>IF(tabProjList[[#This Row],[Link 1]]&lt;&gt;"",HYPERLINK(tabProjList[[#This Row],[Link 1]],"Link 1"),"")</f>
        <v>Link 1</v>
      </c>
      <c r="Q12" s="428" t="str">
        <f>IF(tabProjList[[#This Row],[Link 2]]&lt;&gt;"",HYPERLINK(tabProjList[[#This Row],[Link 2]],"Link 2"),"")</f>
        <v/>
      </c>
      <c r="R12" s="428" t="str">
        <f>IF(tabProjList[[#This Row],[Link 3]]&lt;&gt;"",HYPERLINK(tabProjList[[#This Row],[Link 3]],"Link 3"),"")</f>
        <v/>
      </c>
      <c r="S12" s="428" t="str">
        <f>IF(tabProjList[[#This Row],[Link 4]]&lt;&gt;"",HYPERLINK(tabProjList[[#This Row],[Link 4]],"Link 4"),"")</f>
        <v/>
      </c>
      <c r="T12" s="428" t="str">
        <f>IF(tabProjList[[#This Row],[Link 5]]&lt;&gt;"",HYPERLINK(tabProjList[[#This Row],[Link 5]],"Link 5"),"")</f>
        <v/>
      </c>
      <c r="U12" s="428" t="str">
        <f>IF(tabProjList[[#This Row],[Link 6]]&lt;&gt;"",HYPERLINK(tabProjList[[#This Row],[Link 6]],"Link 6"),"")</f>
        <v/>
      </c>
      <c r="V12" s="428" t="str">
        <f>IF(tabProjList[[#This Row],[Link 7]]&lt;&gt;"",HYPERLINK(tabProjList[[#This Row],[Link 7]],"Link 7"),"")</f>
        <v/>
      </c>
      <c r="W12" s="446" t="s">
        <v>2730</v>
      </c>
      <c r="X12" s="446" t="s">
        <v>413</v>
      </c>
      <c r="Y12" s="446" t="s">
        <v>413</v>
      </c>
      <c r="Z12" s="446" t="s">
        <v>413</v>
      </c>
      <c r="AA12" s="446" t="s">
        <v>413</v>
      </c>
      <c r="AB12" s="446" t="s">
        <v>413</v>
      </c>
      <c r="AC12" s="446" t="s">
        <v>413</v>
      </c>
    </row>
    <row r="13" spans="1:29" hidden="1">
      <c r="A13" s="421" t="s">
        <v>2733</v>
      </c>
      <c r="B13" s="422" t="s">
        <v>87</v>
      </c>
      <c r="C13" s="423" t="s">
        <v>1838</v>
      </c>
      <c r="D13" s="422" t="s">
        <v>779</v>
      </c>
      <c r="E13" s="453">
        <v>2022</v>
      </c>
      <c r="F13" s="453" t="s">
        <v>413</v>
      </c>
      <c r="G13" s="453" t="s">
        <v>413</v>
      </c>
      <c r="H13" s="453" t="s">
        <v>413</v>
      </c>
      <c r="I13" s="424" t="s">
        <v>798</v>
      </c>
      <c r="J13" s="424"/>
      <c r="K13" s="425"/>
      <c r="L13" s="425"/>
      <c r="M13" s="452" t="s">
        <v>986</v>
      </c>
      <c r="N13" s="454" t="s">
        <v>113</v>
      </c>
      <c r="O13" s="446" t="s">
        <v>2731</v>
      </c>
      <c r="P13" s="428" t="str">
        <f>IF(tabProjList[[#This Row],[Link 1]]&lt;&gt;"",HYPERLINK(tabProjList[[#This Row],[Link 1]],"Link 1"),"")</f>
        <v>Link 1</v>
      </c>
      <c r="Q13" s="428" t="str">
        <f>IF(tabProjList[[#This Row],[Link 2]]&lt;&gt;"",HYPERLINK(tabProjList[[#This Row],[Link 2]],"Link 2"),"")</f>
        <v/>
      </c>
      <c r="R13" s="428" t="str">
        <f>IF(tabProjList[[#This Row],[Link 3]]&lt;&gt;"",HYPERLINK(tabProjList[[#This Row],[Link 3]],"Link 3"),"")</f>
        <v/>
      </c>
      <c r="S13" s="428" t="str">
        <f>IF(tabProjList[[#This Row],[Link 4]]&lt;&gt;"",HYPERLINK(tabProjList[[#This Row],[Link 4]],"Link 4"),"")</f>
        <v/>
      </c>
      <c r="T13" s="428" t="str">
        <f>IF(tabProjList[[#This Row],[Link 5]]&lt;&gt;"",HYPERLINK(tabProjList[[#This Row],[Link 5]],"Link 5"),"")</f>
        <v/>
      </c>
      <c r="U13" s="428" t="str">
        <f>IF(tabProjList[[#This Row],[Link 6]]&lt;&gt;"",HYPERLINK(tabProjList[[#This Row],[Link 6]],"Link 6"),"")</f>
        <v/>
      </c>
      <c r="V13" s="428" t="str">
        <f>IF(tabProjList[[#This Row],[Link 7]]&lt;&gt;"",HYPERLINK(tabProjList[[#This Row],[Link 7]],"Link 7"),"")</f>
        <v/>
      </c>
      <c r="W13" s="446" t="s">
        <v>2730</v>
      </c>
      <c r="X13" s="446" t="s">
        <v>413</v>
      </c>
      <c r="Y13" s="446" t="s">
        <v>413</v>
      </c>
      <c r="Z13" s="446" t="s">
        <v>413</v>
      </c>
      <c r="AA13" s="446" t="s">
        <v>413</v>
      </c>
      <c r="AB13" s="446" t="s">
        <v>413</v>
      </c>
      <c r="AC13" s="446" t="s">
        <v>413</v>
      </c>
    </row>
    <row r="14" spans="1:29" hidden="1">
      <c r="A14" s="421" t="s">
        <v>2732</v>
      </c>
      <c r="B14" s="422" t="s">
        <v>87</v>
      </c>
      <c r="C14" s="423" t="s">
        <v>1838</v>
      </c>
      <c r="D14" s="422" t="s">
        <v>779</v>
      </c>
      <c r="E14" s="453">
        <v>2022</v>
      </c>
      <c r="F14" s="453" t="s">
        <v>413</v>
      </c>
      <c r="G14" s="453" t="s">
        <v>413</v>
      </c>
      <c r="H14" s="453" t="s">
        <v>413</v>
      </c>
      <c r="I14" s="424" t="s">
        <v>798</v>
      </c>
      <c r="J14" s="424"/>
      <c r="K14" s="425"/>
      <c r="L14" s="425"/>
      <c r="M14" s="452" t="s">
        <v>986</v>
      </c>
      <c r="N14" s="454" t="s">
        <v>113</v>
      </c>
      <c r="O14" s="446" t="s">
        <v>2731</v>
      </c>
      <c r="P14" s="428" t="str">
        <f>IF(tabProjList[[#This Row],[Link 1]]&lt;&gt;"",HYPERLINK(tabProjList[[#This Row],[Link 1]],"Link 1"),"")</f>
        <v>Link 1</v>
      </c>
      <c r="Q14" s="428" t="str">
        <f>IF(tabProjList[[#This Row],[Link 2]]&lt;&gt;"",HYPERLINK(tabProjList[[#This Row],[Link 2]],"Link 2"),"")</f>
        <v/>
      </c>
      <c r="R14" s="428" t="str">
        <f>IF(tabProjList[[#This Row],[Link 3]]&lt;&gt;"",HYPERLINK(tabProjList[[#This Row],[Link 3]],"Link 3"),"")</f>
        <v/>
      </c>
      <c r="S14" s="428" t="str">
        <f>IF(tabProjList[[#This Row],[Link 4]]&lt;&gt;"",HYPERLINK(tabProjList[[#This Row],[Link 4]],"Link 4"),"")</f>
        <v/>
      </c>
      <c r="T14" s="428" t="str">
        <f>IF(tabProjList[[#This Row],[Link 5]]&lt;&gt;"",HYPERLINK(tabProjList[[#This Row],[Link 5]],"Link 5"),"")</f>
        <v/>
      </c>
      <c r="U14" s="428" t="str">
        <f>IF(tabProjList[[#This Row],[Link 6]]&lt;&gt;"",HYPERLINK(tabProjList[[#This Row],[Link 6]],"Link 6"),"")</f>
        <v/>
      </c>
      <c r="V14" s="428" t="str">
        <f>IF(tabProjList[[#This Row],[Link 7]]&lt;&gt;"",HYPERLINK(tabProjList[[#This Row],[Link 7]],"Link 7"),"")</f>
        <v/>
      </c>
      <c r="W14" s="446" t="s">
        <v>2730</v>
      </c>
      <c r="X14" s="446" t="s">
        <v>413</v>
      </c>
      <c r="Y14" s="446" t="s">
        <v>413</v>
      </c>
      <c r="Z14" s="446" t="s">
        <v>413</v>
      </c>
      <c r="AA14" s="446" t="s">
        <v>413</v>
      </c>
      <c r="AB14" s="446" t="s">
        <v>413</v>
      </c>
      <c r="AC14" s="446" t="s">
        <v>413</v>
      </c>
    </row>
    <row r="15" spans="1:29" hidden="1">
      <c r="A15" s="421" t="s">
        <v>2729</v>
      </c>
      <c r="B15" s="422" t="s">
        <v>87</v>
      </c>
      <c r="C15" s="423" t="s">
        <v>2728</v>
      </c>
      <c r="D15" s="424" t="s">
        <v>779</v>
      </c>
      <c r="E15" s="425">
        <v>2021</v>
      </c>
      <c r="F15" s="425" t="s">
        <v>413</v>
      </c>
      <c r="G15" s="425" t="s">
        <v>413</v>
      </c>
      <c r="H15" s="425" t="s">
        <v>413</v>
      </c>
      <c r="I15" s="424" t="s">
        <v>798</v>
      </c>
      <c r="J15" s="424"/>
      <c r="K15" s="425"/>
      <c r="L15" s="425"/>
      <c r="M15" s="452" t="s">
        <v>881</v>
      </c>
      <c r="N15" s="454" t="s">
        <v>898</v>
      </c>
      <c r="O15" s="446"/>
      <c r="P15" s="428" t="str">
        <f>IF(tabProjList[[#This Row],[Link 1]]&lt;&gt;"",HYPERLINK(tabProjList[[#This Row],[Link 1]],"Link 1"),"")</f>
        <v>Link 1</v>
      </c>
      <c r="Q15" s="428" t="str">
        <f>IF(tabProjList[[#This Row],[Link 2]]&lt;&gt;"",HYPERLINK(tabProjList[[#This Row],[Link 2]],"Link 2"),"")</f>
        <v/>
      </c>
      <c r="R15" s="428" t="str">
        <f>IF(tabProjList[[#This Row],[Link 3]]&lt;&gt;"",HYPERLINK(tabProjList[[#This Row],[Link 3]],"Link 3"),"")</f>
        <v/>
      </c>
      <c r="S15" s="428" t="str">
        <f>IF(tabProjList[[#This Row],[Link 4]]&lt;&gt;"",HYPERLINK(tabProjList[[#This Row],[Link 4]],"Link 4"),"")</f>
        <v/>
      </c>
      <c r="T15" s="428" t="str">
        <f>IF(tabProjList[[#This Row],[Link 5]]&lt;&gt;"",HYPERLINK(tabProjList[[#This Row],[Link 5]],"Link 5"),"")</f>
        <v/>
      </c>
      <c r="U15" s="428" t="str">
        <f>IF(tabProjList[[#This Row],[Link 6]]&lt;&gt;"",HYPERLINK(tabProjList[[#This Row],[Link 6]],"Link 6"),"")</f>
        <v/>
      </c>
      <c r="V15" s="428" t="str">
        <f>IF(tabProjList[[#This Row],[Link 7]]&lt;&gt;"",HYPERLINK(tabProjList[[#This Row],[Link 7]],"Link 7"),"")</f>
        <v/>
      </c>
      <c r="W15" s="446" t="s">
        <v>2592</v>
      </c>
      <c r="X15" s="446" t="s">
        <v>413</v>
      </c>
      <c r="Y15" s="446" t="s">
        <v>413</v>
      </c>
      <c r="Z15" s="446" t="s">
        <v>413</v>
      </c>
      <c r="AA15" s="446" t="s">
        <v>413</v>
      </c>
      <c r="AB15" s="446" t="s">
        <v>413</v>
      </c>
      <c r="AC15" s="446" t="s">
        <v>413</v>
      </c>
    </row>
    <row r="16" spans="1:29" hidden="1">
      <c r="A16" s="421" t="s">
        <v>2727</v>
      </c>
      <c r="B16" s="422" t="s">
        <v>87</v>
      </c>
      <c r="C16" s="423" t="s">
        <v>2725</v>
      </c>
      <c r="D16" s="424" t="s">
        <v>892</v>
      </c>
      <c r="E16" s="425">
        <v>2021</v>
      </c>
      <c r="F16" s="425" t="s">
        <v>413</v>
      </c>
      <c r="G16" s="425">
        <v>2024</v>
      </c>
      <c r="H16" s="425" t="s">
        <v>413</v>
      </c>
      <c r="I16" s="424" t="s">
        <v>798</v>
      </c>
      <c r="J16" s="424"/>
      <c r="K16" s="425">
        <v>0.4</v>
      </c>
      <c r="L16" s="425">
        <v>0.4</v>
      </c>
      <c r="M16" s="452" t="s">
        <v>986</v>
      </c>
      <c r="N16" s="454" t="s">
        <v>113</v>
      </c>
      <c r="O16" s="446" t="s">
        <v>2724</v>
      </c>
      <c r="P16" s="428" t="str">
        <f>IF(tabProjList[[#This Row],[Link 1]]&lt;&gt;"",HYPERLINK(tabProjList[[#This Row],[Link 1]],"Link 1"),"")</f>
        <v>Link 1</v>
      </c>
      <c r="Q16" s="428" t="str">
        <f>IF(tabProjList[[#This Row],[Link 2]]&lt;&gt;"",HYPERLINK(tabProjList[[#This Row],[Link 2]],"Link 2"),"")</f>
        <v>Link 2</v>
      </c>
      <c r="R16" s="428" t="str">
        <f>IF(tabProjList[[#This Row],[Link 3]]&lt;&gt;"",HYPERLINK(tabProjList[[#This Row],[Link 3]],"Link 3"),"")</f>
        <v>Link 3</v>
      </c>
      <c r="S16" s="428" t="str">
        <f>IF(tabProjList[[#This Row],[Link 4]]&lt;&gt;"",HYPERLINK(tabProjList[[#This Row],[Link 4]],"Link 4"),"")</f>
        <v/>
      </c>
      <c r="T16" s="428" t="str">
        <f>IF(tabProjList[[#This Row],[Link 5]]&lt;&gt;"",HYPERLINK(tabProjList[[#This Row],[Link 5]],"Link 5"),"")</f>
        <v/>
      </c>
      <c r="U16" s="428" t="str">
        <f>IF(tabProjList[[#This Row],[Link 6]]&lt;&gt;"",HYPERLINK(tabProjList[[#This Row],[Link 6]],"Link 6"),"")</f>
        <v/>
      </c>
      <c r="V16" s="428" t="str">
        <f>IF(tabProjList[[#This Row],[Link 7]]&lt;&gt;"",HYPERLINK(tabProjList[[#This Row],[Link 7]],"Link 7"),"")</f>
        <v/>
      </c>
      <c r="W16" s="446" t="s">
        <v>2723</v>
      </c>
      <c r="X16" s="446" t="s">
        <v>2722</v>
      </c>
      <c r="Y16" s="446" t="s">
        <v>2722</v>
      </c>
      <c r="Z16" s="446" t="s">
        <v>413</v>
      </c>
      <c r="AA16" s="446" t="s">
        <v>413</v>
      </c>
      <c r="AB16" s="446" t="s">
        <v>413</v>
      </c>
      <c r="AC16" s="446" t="s">
        <v>413</v>
      </c>
    </row>
    <row r="17" spans="1:29" hidden="1">
      <c r="A17" s="421" t="s">
        <v>2726</v>
      </c>
      <c r="B17" s="422" t="s">
        <v>87</v>
      </c>
      <c r="C17" s="423" t="s">
        <v>2725</v>
      </c>
      <c r="D17" s="422" t="s">
        <v>892</v>
      </c>
      <c r="E17" s="453">
        <v>2021</v>
      </c>
      <c r="F17" s="453" t="s">
        <v>413</v>
      </c>
      <c r="G17" s="453">
        <v>2024</v>
      </c>
      <c r="H17" s="453" t="s">
        <v>413</v>
      </c>
      <c r="I17" s="424" t="s">
        <v>798</v>
      </c>
      <c r="J17" s="424"/>
      <c r="K17" s="425"/>
      <c r="L17" s="425"/>
      <c r="M17" s="452" t="s">
        <v>986</v>
      </c>
      <c r="N17" s="454" t="s">
        <v>113</v>
      </c>
      <c r="O17" s="446" t="s">
        <v>2724</v>
      </c>
      <c r="P17" s="428" t="str">
        <f>IF(tabProjList[[#This Row],[Link 1]]&lt;&gt;"",HYPERLINK(tabProjList[[#This Row],[Link 1]],"Link 1"),"")</f>
        <v>Link 1</v>
      </c>
      <c r="Q17" s="428" t="str">
        <f>IF(tabProjList[[#This Row],[Link 2]]&lt;&gt;"",HYPERLINK(tabProjList[[#This Row],[Link 2]],"Link 2"),"")</f>
        <v>Link 2</v>
      </c>
      <c r="R17" s="428" t="str">
        <f>IF(tabProjList[[#This Row],[Link 3]]&lt;&gt;"",HYPERLINK(tabProjList[[#This Row],[Link 3]],"Link 3"),"")</f>
        <v>Link 3</v>
      </c>
      <c r="S17" s="428" t="str">
        <f>IF(tabProjList[[#This Row],[Link 4]]&lt;&gt;"",HYPERLINK(tabProjList[[#This Row],[Link 4]],"Link 4"),"")</f>
        <v/>
      </c>
      <c r="T17" s="428" t="str">
        <f>IF(tabProjList[[#This Row],[Link 5]]&lt;&gt;"",HYPERLINK(tabProjList[[#This Row],[Link 5]],"Link 5"),"")</f>
        <v/>
      </c>
      <c r="U17" s="428" t="str">
        <f>IF(tabProjList[[#This Row],[Link 6]]&lt;&gt;"",HYPERLINK(tabProjList[[#This Row],[Link 6]],"Link 6"),"")</f>
        <v/>
      </c>
      <c r="V17" s="428" t="str">
        <f>IF(tabProjList[[#This Row],[Link 7]]&lt;&gt;"",HYPERLINK(tabProjList[[#This Row],[Link 7]],"Link 7"),"")</f>
        <v/>
      </c>
      <c r="W17" s="446" t="s">
        <v>2723</v>
      </c>
      <c r="X17" s="446" t="s">
        <v>2722</v>
      </c>
      <c r="Y17" s="446" t="s">
        <v>2722</v>
      </c>
      <c r="Z17" s="446" t="s">
        <v>413</v>
      </c>
      <c r="AA17" s="446" t="s">
        <v>413</v>
      </c>
      <c r="AB17" s="446" t="s">
        <v>413</v>
      </c>
      <c r="AC17" s="446" t="s">
        <v>413</v>
      </c>
    </row>
    <row r="18" spans="1:29" hidden="1">
      <c r="A18" s="434" t="s">
        <v>2721</v>
      </c>
      <c r="B18" s="450" t="s">
        <v>110</v>
      </c>
      <c r="C18" s="423" t="s">
        <v>2720</v>
      </c>
      <c r="D18" s="450" t="s">
        <v>779</v>
      </c>
      <c r="E18" s="451">
        <v>2012</v>
      </c>
      <c r="F18" s="451">
        <v>2023</v>
      </c>
      <c r="G18" s="451">
        <v>2024</v>
      </c>
      <c r="H18" s="451" t="s">
        <v>413</v>
      </c>
      <c r="I18" s="424" t="s">
        <v>798</v>
      </c>
      <c r="J18" s="449"/>
      <c r="K18" s="448">
        <v>0.5</v>
      </c>
      <c r="L18" s="448">
        <v>0.5</v>
      </c>
      <c r="M18" s="452" t="s">
        <v>881</v>
      </c>
      <c r="N18" s="466" t="s">
        <v>113</v>
      </c>
      <c r="O18" s="446" t="s">
        <v>1166</v>
      </c>
      <c r="P18" s="428" t="str">
        <f>IF(tabProjList[[#This Row],[Link 1]]&lt;&gt;"",HYPERLINK(tabProjList[[#This Row],[Link 1]],"Link 1"),"")</f>
        <v>Link 1</v>
      </c>
      <c r="Q18" s="428" t="str">
        <f>IF(tabProjList[[#This Row],[Link 2]]&lt;&gt;"",HYPERLINK(tabProjList[[#This Row],[Link 2]],"Link 2"),"")</f>
        <v>Link 2</v>
      </c>
      <c r="R18" s="428" t="str">
        <f>IF(tabProjList[[#This Row],[Link 3]]&lt;&gt;"",HYPERLINK(tabProjList[[#This Row],[Link 3]],"Link 3"),"")</f>
        <v/>
      </c>
      <c r="S18" s="428" t="str">
        <f>IF(tabProjList[[#This Row],[Link 4]]&lt;&gt;"",HYPERLINK(tabProjList[[#This Row],[Link 4]],"Link 4"),"")</f>
        <v/>
      </c>
      <c r="T18" s="428" t="str">
        <f>IF(tabProjList[[#This Row],[Link 5]]&lt;&gt;"",HYPERLINK(tabProjList[[#This Row],[Link 5]],"Link 5"),"")</f>
        <v/>
      </c>
      <c r="U18" s="428" t="str">
        <f>IF(tabProjList[[#This Row],[Link 6]]&lt;&gt;"",HYPERLINK(tabProjList[[#This Row],[Link 6]],"Link 6"),"")</f>
        <v/>
      </c>
      <c r="V18" s="428" t="str">
        <f>IF(tabProjList[[#This Row],[Link 7]]&lt;&gt;"",HYPERLINK(tabProjList[[#This Row],[Link 7]],"Link 7"),"")</f>
        <v/>
      </c>
      <c r="W18" s="446" t="s">
        <v>2102</v>
      </c>
      <c r="X18" s="446" t="s">
        <v>2719</v>
      </c>
      <c r="Y18" s="446" t="s">
        <v>413</v>
      </c>
      <c r="Z18" s="446" t="s">
        <v>413</v>
      </c>
      <c r="AA18" s="446" t="s">
        <v>413</v>
      </c>
      <c r="AB18" s="446" t="s">
        <v>413</v>
      </c>
      <c r="AC18" s="446" t="s">
        <v>413</v>
      </c>
    </row>
    <row r="19" spans="1:29" hidden="1">
      <c r="A19" s="421" t="s">
        <v>2718</v>
      </c>
      <c r="B19" s="422" t="s">
        <v>1028</v>
      </c>
      <c r="C19" s="423" t="s">
        <v>2717</v>
      </c>
      <c r="D19" s="422" t="s">
        <v>777</v>
      </c>
      <c r="E19" s="453">
        <v>2022</v>
      </c>
      <c r="F19" s="453" t="s">
        <v>413</v>
      </c>
      <c r="G19" s="453" t="s">
        <v>413</v>
      </c>
      <c r="H19" s="453" t="s">
        <v>413</v>
      </c>
      <c r="I19" s="424" t="s">
        <v>798</v>
      </c>
      <c r="J19" s="424"/>
      <c r="K19" s="425">
        <v>0.11</v>
      </c>
      <c r="L19" s="425">
        <v>0.11</v>
      </c>
      <c r="M19" s="452" t="s">
        <v>881</v>
      </c>
      <c r="N19" s="454" t="s">
        <v>101</v>
      </c>
      <c r="O19" s="446"/>
      <c r="P19" s="428" t="str">
        <f>IF(tabProjList[[#This Row],[Link 1]]&lt;&gt;"",HYPERLINK(tabProjList[[#This Row],[Link 1]],"Link 1"),"")</f>
        <v>Link 1</v>
      </c>
      <c r="Q19" s="428" t="str">
        <f>IF(tabProjList[[#This Row],[Link 2]]&lt;&gt;"",HYPERLINK(tabProjList[[#This Row],[Link 2]],"Link 2"),"")</f>
        <v/>
      </c>
      <c r="R19" s="428" t="str">
        <f>IF(tabProjList[[#This Row],[Link 3]]&lt;&gt;"",HYPERLINK(tabProjList[[#This Row],[Link 3]],"Link 3"),"")</f>
        <v/>
      </c>
      <c r="S19" s="428" t="str">
        <f>IF(tabProjList[[#This Row],[Link 4]]&lt;&gt;"",HYPERLINK(tabProjList[[#This Row],[Link 4]],"Link 4"),"")</f>
        <v/>
      </c>
      <c r="T19" s="428" t="str">
        <f>IF(tabProjList[[#This Row],[Link 5]]&lt;&gt;"",HYPERLINK(tabProjList[[#This Row],[Link 5]],"Link 5"),"")</f>
        <v/>
      </c>
      <c r="U19" s="428" t="str">
        <f>IF(tabProjList[[#This Row],[Link 6]]&lt;&gt;"",HYPERLINK(tabProjList[[#This Row],[Link 6]],"Link 6"),"")</f>
        <v/>
      </c>
      <c r="V19" s="428" t="str">
        <f>IF(tabProjList[[#This Row],[Link 7]]&lt;&gt;"",HYPERLINK(tabProjList[[#This Row],[Link 7]],"Link 7"),"")</f>
        <v/>
      </c>
      <c r="W19" s="446" t="s">
        <v>2716</v>
      </c>
      <c r="X19" s="446" t="s">
        <v>413</v>
      </c>
      <c r="Y19" s="446" t="s">
        <v>413</v>
      </c>
      <c r="Z19" s="446" t="s">
        <v>413</v>
      </c>
      <c r="AA19" s="446" t="s">
        <v>413</v>
      </c>
      <c r="AB19" s="446" t="s">
        <v>413</v>
      </c>
      <c r="AC19" s="446" t="s">
        <v>413</v>
      </c>
    </row>
    <row r="20" spans="1:29">
      <c r="A20" s="487" t="s">
        <v>776</v>
      </c>
      <c r="B20" s="480" t="s">
        <v>87</v>
      </c>
      <c r="C20" s="464" t="s">
        <v>2715</v>
      </c>
      <c r="D20" s="480" t="s">
        <v>777</v>
      </c>
      <c r="E20" s="486">
        <v>2022</v>
      </c>
      <c r="F20" s="486" t="s">
        <v>413</v>
      </c>
      <c r="G20" s="486" t="s">
        <v>413</v>
      </c>
      <c r="H20" s="486" t="s">
        <v>413</v>
      </c>
      <c r="I20" s="479" t="s">
        <v>798</v>
      </c>
      <c r="J20" s="479"/>
      <c r="K20" s="477"/>
      <c r="L20" s="477"/>
      <c r="M20" s="459" t="s">
        <v>350</v>
      </c>
      <c r="N20" s="475" t="s">
        <v>101</v>
      </c>
      <c r="O20" s="457"/>
      <c r="P20" s="456" t="str">
        <f>IF(tabProjList[[#This Row],[Link 1]]&lt;&gt;"",HYPERLINK(tabProjList[[#This Row],[Link 1]],"Link 1"),"")</f>
        <v>Link 1</v>
      </c>
      <c r="Q20" s="456" t="str">
        <f>IF(tabProjList[[#This Row],[Link 2]]&lt;&gt;"",HYPERLINK(tabProjList[[#This Row],[Link 2]],"Link 2"),"")</f>
        <v/>
      </c>
      <c r="R20" s="456" t="str">
        <f>IF(tabProjList[[#This Row],[Link 3]]&lt;&gt;"",HYPERLINK(tabProjList[[#This Row],[Link 3]],"Link 3"),"")</f>
        <v/>
      </c>
      <c r="S20" s="456" t="str">
        <f>IF(tabProjList[[#This Row],[Link 4]]&lt;&gt;"",HYPERLINK(tabProjList[[#This Row],[Link 4]],"Link 4"),"")</f>
        <v/>
      </c>
      <c r="T20" s="456" t="str">
        <f>IF(tabProjList[[#This Row],[Link 5]]&lt;&gt;"",HYPERLINK(tabProjList[[#This Row],[Link 5]],"Link 5"),"")</f>
        <v/>
      </c>
      <c r="U20" s="456" t="str">
        <f>IF(tabProjList[[#This Row],[Link 6]]&lt;&gt;"",HYPERLINK(tabProjList[[#This Row],[Link 6]],"Link 6"),"")</f>
        <v/>
      </c>
      <c r="V20" s="456" t="str">
        <f>IF(tabProjList[[#This Row],[Link 7]]&lt;&gt;"",HYPERLINK(tabProjList[[#This Row],[Link 7]],"Link 7"),"")</f>
        <v/>
      </c>
      <c r="W20" s="446" t="s">
        <v>2378</v>
      </c>
      <c r="X20" s="446" t="s">
        <v>413</v>
      </c>
      <c r="Y20" s="446" t="s">
        <v>413</v>
      </c>
      <c r="Z20" s="446" t="s">
        <v>413</v>
      </c>
      <c r="AA20" s="446" t="s">
        <v>413</v>
      </c>
      <c r="AB20" s="446" t="s">
        <v>413</v>
      </c>
      <c r="AC20" s="446" t="s">
        <v>413</v>
      </c>
    </row>
    <row r="21" spans="1:29">
      <c r="A21" s="494" t="s">
        <v>778</v>
      </c>
      <c r="B21" s="481" t="s">
        <v>87</v>
      </c>
      <c r="C21" s="493" t="s">
        <v>2714</v>
      </c>
      <c r="D21" s="480" t="s">
        <v>779</v>
      </c>
      <c r="E21" s="481">
        <v>2022</v>
      </c>
      <c r="F21" s="481" t="s">
        <v>413</v>
      </c>
      <c r="G21" s="463" t="s">
        <v>413</v>
      </c>
      <c r="H21" s="463" t="s">
        <v>413</v>
      </c>
      <c r="I21" s="479" t="s">
        <v>798</v>
      </c>
      <c r="J21" s="492"/>
      <c r="K21" s="491"/>
      <c r="L21" s="491"/>
      <c r="M21" s="476" t="s">
        <v>350</v>
      </c>
      <c r="N21" s="475" t="s">
        <v>113</v>
      </c>
      <c r="O21" s="457"/>
      <c r="P21" s="456" t="str">
        <f>IF(tabProjList[[#This Row],[Link 1]]&lt;&gt;"",HYPERLINK(tabProjList[[#This Row],[Link 1]],"Link 1"),"")</f>
        <v>Link 1</v>
      </c>
      <c r="Q21" s="456" t="str">
        <f>IF(tabProjList[[#This Row],[Link 2]]&lt;&gt;"",HYPERLINK(tabProjList[[#This Row],[Link 2]],"Link 2"),"")</f>
        <v>Link 2</v>
      </c>
      <c r="R21" s="456" t="str">
        <f>IF(tabProjList[[#This Row],[Link 3]]&lt;&gt;"",HYPERLINK(tabProjList[[#This Row],[Link 3]],"Link 3"),"")</f>
        <v/>
      </c>
      <c r="S21" s="456" t="str">
        <f>IF(tabProjList[[#This Row],[Link 4]]&lt;&gt;"",HYPERLINK(tabProjList[[#This Row],[Link 4]],"Link 4"),"")</f>
        <v/>
      </c>
      <c r="T21" s="456" t="str">
        <f>IF(tabProjList[[#This Row],[Link 5]]&lt;&gt;"",HYPERLINK(tabProjList[[#This Row],[Link 5]],"Link 5"),"")</f>
        <v/>
      </c>
      <c r="U21" s="456" t="str">
        <f>IF(tabProjList[[#This Row],[Link 6]]&lt;&gt;"",HYPERLINK(tabProjList[[#This Row],[Link 6]],"Link 6"),"")</f>
        <v/>
      </c>
      <c r="V21" s="456" t="str">
        <f>IF(tabProjList[[#This Row],[Link 7]]&lt;&gt;"",HYPERLINK(tabProjList[[#This Row],[Link 7]],"Link 7"),"")</f>
        <v/>
      </c>
      <c r="W21" s="446" t="s">
        <v>2378</v>
      </c>
      <c r="X21" s="446" t="s">
        <v>2713</v>
      </c>
      <c r="Y21" s="446" t="s">
        <v>413</v>
      </c>
      <c r="Z21" s="446" t="s">
        <v>413</v>
      </c>
      <c r="AA21" s="446" t="s">
        <v>413</v>
      </c>
      <c r="AB21" s="446" t="s">
        <v>413</v>
      </c>
      <c r="AC21" s="446" t="s">
        <v>413</v>
      </c>
    </row>
    <row r="22" spans="1:29" hidden="1">
      <c r="A22" s="474" t="s">
        <v>2712</v>
      </c>
      <c r="B22" s="472" t="s">
        <v>102</v>
      </c>
      <c r="C22" s="485" t="s">
        <v>2709</v>
      </c>
      <c r="D22" s="422" t="s">
        <v>959</v>
      </c>
      <c r="E22" s="472">
        <v>2021</v>
      </c>
      <c r="F22" s="472" t="s">
        <v>413</v>
      </c>
      <c r="G22" s="451" t="s">
        <v>413</v>
      </c>
      <c r="H22" s="451" t="s">
        <v>413</v>
      </c>
      <c r="I22" s="424" t="s">
        <v>798</v>
      </c>
      <c r="J22" s="471"/>
      <c r="K22" s="470">
        <v>10</v>
      </c>
      <c r="L22" s="470">
        <v>10</v>
      </c>
      <c r="M22" s="452" t="s">
        <v>958</v>
      </c>
      <c r="N22" s="454" t="s">
        <v>113</v>
      </c>
      <c r="O22" s="446" t="s">
        <v>2708</v>
      </c>
      <c r="P22" s="428" t="str">
        <f>IF(tabProjList[[#This Row],[Link 1]]&lt;&gt;"",HYPERLINK(tabProjList[[#This Row],[Link 1]],"Link 1"),"")</f>
        <v>Link 1</v>
      </c>
      <c r="Q22" s="428" t="str">
        <f>IF(tabProjList[[#This Row],[Link 2]]&lt;&gt;"",HYPERLINK(tabProjList[[#This Row],[Link 2]],"Link 2"),"")</f>
        <v>Link 2</v>
      </c>
      <c r="R22" s="428" t="str">
        <f>IF(tabProjList[[#This Row],[Link 3]]&lt;&gt;"",HYPERLINK(tabProjList[[#This Row],[Link 3]],"Link 3"),"")</f>
        <v/>
      </c>
      <c r="S22" s="428" t="str">
        <f>IF(tabProjList[[#This Row],[Link 4]]&lt;&gt;"",HYPERLINK(tabProjList[[#This Row],[Link 4]],"Link 4"),"")</f>
        <v/>
      </c>
      <c r="T22" s="428" t="str">
        <f>IF(tabProjList[[#This Row],[Link 5]]&lt;&gt;"",HYPERLINK(tabProjList[[#This Row],[Link 5]],"Link 5"),"")</f>
        <v/>
      </c>
      <c r="U22" s="428" t="str">
        <f>IF(tabProjList[[#This Row],[Link 6]]&lt;&gt;"",HYPERLINK(tabProjList[[#This Row],[Link 6]],"Link 6"),"")</f>
        <v/>
      </c>
      <c r="V22" s="428" t="str">
        <f>IF(tabProjList[[#This Row],[Link 7]]&lt;&gt;"",HYPERLINK(tabProjList[[#This Row],[Link 7]],"Link 7"),"")</f>
        <v/>
      </c>
      <c r="W22" s="446" t="s">
        <v>2711</v>
      </c>
      <c r="X22" s="446" t="s">
        <v>2707</v>
      </c>
      <c r="Y22" s="446" t="s">
        <v>413</v>
      </c>
      <c r="Z22" s="446" t="s">
        <v>413</v>
      </c>
      <c r="AA22" s="446" t="s">
        <v>413</v>
      </c>
      <c r="AB22" s="446" t="s">
        <v>413</v>
      </c>
      <c r="AC22" s="446" t="s">
        <v>413</v>
      </c>
    </row>
    <row r="23" spans="1:29" hidden="1">
      <c r="A23" s="474" t="s">
        <v>2710</v>
      </c>
      <c r="B23" s="472" t="s">
        <v>102</v>
      </c>
      <c r="C23" s="485" t="s">
        <v>2709</v>
      </c>
      <c r="D23" s="422" t="s">
        <v>959</v>
      </c>
      <c r="E23" s="453">
        <v>2021</v>
      </c>
      <c r="F23" s="453" t="s">
        <v>413</v>
      </c>
      <c r="G23" s="453" t="s">
        <v>413</v>
      </c>
      <c r="H23" s="451" t="s">
        <v>413</v>
      </c>
      <c r="I23" s="422" t="s">
        <v>798</v>
      </c>
      <c r="J23" s="483"/>
      <c r="K23" s="470">
        <v>10</v>
      </c>
      <c r="L23" s="470">
        <v>10</v>
      </c>
      <c r="M23" s="452" t="s">
        <v>958</v>
      </c>
      <c r="N23" s="454" t="s">
        <v>898</v>
      </c>
      <c r="O23" s="446" t="s">
        <v>2708</v>
      </c>
      <c r="P23" s="428" t="str">
        <f>IF(tabProjList[[#This Row],[Link 1]]&lt;&gt;"",HYPERLINK(tabProjList[[#This Row],[Link 1]],"Link 1"),"")</f>
        <v>Link 1</v>
      </c>
      <c r="Q23" s="428" t="str">
        <f>IF(tabProjList[[#This Row],[Link 2]]&lt;&gt;"",HYPERLINK(tabProjList[[#This Row],[Link 2]],"Link 2"),"")</f>
        <v/>
      </c>
      <c r="R23" s="428" t="str">
        <f>IF(tabProjList[[#This Row],[Link 3]]&lt;&gt;"",HYPERLINK(tabProjList[[#This Row],[Link 3]],"Link 3"),"")</f>
        <v/>
      </c>
      <c r="S23" s="428" t="str">
        <f>IF(tabProjList[[#This Row],[Link 4]]&lt;&gt;"",HYPERLINK(tabProjList[[#This Row],[Link 4]],"Link 4"),"")</f>
        <v/>
      </c>
      <c r="T23" s="428" t="str">
        <f>IF(tabProjList[[#This Row],[Link 5]]&lt;&gt;"",HYPERLINK(tabProjList[[#This Row],[Link 5]],"Link 5"),"")</f>
        <v/>
      </c>
      <c r="U23" s="428" t="str">
        <f>IF(tabProjList[[#This Row],[Link 6]]&lt;&gt;"",HYPERLINK(tabProjList[[#This Row],[Link 6]],"Link 6"),"")</f>
        <v/>
      </c>
      <c r="V23" s="428" t="str">
        <f>IF(tabProjList[[#This Row],[Link 7]]&lt;&gt;"",HYPERLINK(tabProjList[[#This Row],[Link 7]],"Link 7"),"")</f>
        <v/>
      </c>
      <c r="W23" s="446" t="s">
        <v>2707</v>
      </c>
      <c r="X23" s="446" t="s">
        <v>413</v>
      </c>
      <c r="Y23" s="446" t="s">
        <v>413</v>
      </c>
      <c r="Z23" s="446" t="s">
        <v>413</v>
      </c>
      <c r="AA23" s="446" t="s">
        <v>413</v>
      </c>
      <c r="AB23" s="446" t="s">
        <v>413</v>
      </c>
      <c r="AC23" s="446" t="s">
        <v>413</v>
      </c>
    </row>
    <row r="24" spans="1:29" hidden="1">
      <c r="A24" s="474" t="s">
        <v>2706</v>
      </c>
      <c r="B24" s="472" t="s">
        <v>102</v>
      </c>
      <c r="C24" s="473" t="s">
        <v>2705</v>
      </c>
      <c r="D24" s="422" t="s">
        <v>908</v>
      </c>
      <c r="E24" s="472">
        <v>2011</v>
      </c>
      <c r="F24" s="472">
        <v>2014</v>
      </c>
      <c r="G24" s="451">
        <v>2020</v>
      </c>
      <c r="H24" s="451" t="s">
        <v>413</v>
      </c>
      <c r="I24" s="424" t="s">
        <v>302</v>
      </c>
      <c r="J24" s="483"/>
      <c r="K24" s="470">
        <v>14.6</v>
      </c>
      <c r="L24" s="470">
        <v>14.6</v>
      </c>
      <c r="M24" s="452" t="s">
        <v>907</v>
      </c>
      <c r="N24" s="454"/>
      <c r="O24" s="446" t="s">
        <v>937</v>
      </c>
      <c r="P24" s="428" t="str">
        <f>IF(tabProjList[[#This Row],[Link 1]]&lt;&gt;"",HYPERLINK(tabProjList[[#This Row],[Link 1]],"Link 1"),"")</f>
        <v>Link 1</v>
      </c>
      <c r="Q24" s="428" t="str">
        <f>IF(tabProjList[[#This Row],[Link 2]]&lt;&gt;"",HYPERLINK(tabProjList[[#This Row],[Link 2]],"Link 2"),"")</f>
        <v/>
      </c>
      <c r="R24" s="428" t="str">
        <f>IF(tabProjList[[#This Row],[Link 3]]&lt;&gt;"",HYPERLINK(tabProjList[[#This Row],[Link 3]],"Link 3"),"")</f>
        <v/>
      </c>
      <c r="S24" s="428" t="str">
        <f>IF(tabProjList[[#This Row],[Link 4]]&lt;&gt;"",HYPERLINK(tabProjList[[#This Row],[Link 4]],"Link 4"),"")</f>
        <v/>
      </c>
      <c r="T24" s="428" t="str">
        <f>IF(tabProjList[[#This Row],[Link 5]]&lt;&gt;"",HYPERLINK(tabProjList[[#This Row],[Link 5]],"Link 5"),"")</f>
        <v/>
      </c>
      <c r="U24" s="428" t="str">
        <f>IF(tabProjList[[#This Row],[Link 6]]&lt;&gt;"",HYPERLINK(tabProjList[[#This Row],[Link 6]],"Link 6"),"")</f>
        <v/>
      </c>
      <c r="V24" s="428" t="str">
        <f>IF(tabProjList[[#This Row],[Link 7]]&lt;&gt;"",HYPERLINK(tabProjList[[#This Row],[Link 7]],"Link 7"),"")</f>
        <v/>
      </c>
      <c r="W24" s="446" t="s">
        <v>2704</v>
      </c>
      <c r="X24" s="446" t="s">
        <v>413</v>
      </c>
      <c r="Y24" s="446" t="s">
        <v>413</v>
      </c>
      <c r="Z24" s="446" t="s">
        <v>413</v>
      </c>
      <c r="AA24" s="446" t="s">
        <v>413</v>
      </c>
      <c r="AB24" s="446" t="s">
        <v>413</v>
      </c>
      <c r="AC24" s="446" t="s">
        <v>413</v>
      </c>
    </row>
    <row r="25" spans="1:29" hidden="1">
      <c r="A25" s="421" t="s">
        <v>2703</v>
      </c>
      <c r="B25" s="422" t="s">
        <v>427</v>
      </c>
      <c r="C25" s="423" t="s">
        <v>2702</v>
      </c>
      <c r="D25" s="422" t="s">
        <v>959</v>
      </c>
      <c r="E25" s="453">
        <v>2020</v>
      </c>
      <c r="F25" s="453" t="s">
        <v>413</v>
      </c>
      <c r="G25" s="453" t="s">
        <v>413</v>
      </c>
      <c r="H25" s="453" t="s">
        <v>413</v>
      </c>
      <c r="I25" s="424" t="s">
        <v>798</v>
      </c>
      <c r="J25" s="424"/>
      <c r="K25" s="425">
        <v>10</v>
      </c>
      <c r="L25" s="425">
        <v>10</v>
      </c>
      <c r="M25" s="455" t="s">
        <v>958</v>
      </c>
      <c r="N25" s="454" t="s">
        <v>113</v>
      </c>
      <c r="O25" s="446" t="s">
        <v>2701</v>
      </c>
      <c r="P25" s="428" t="str">
        <f>IF(tabProjList[[#This Row],[Link 1]]&lt;&gt;"",HYPERLINK(tabProjList[[#This Row],[Link 1]],"Link 1"),"")</f>
        <v>Link 1</v>
      </c>
      <c r="Q25" s="428" t="str">
        <f>IF(tabProjList[[#This Row],[Link 2]]&lt;&gt;"",HYPERLINK(tabProjList[[#This Row],[Link 2]],"Link 2"),"")</f>
        <v>Link 2</v>
      </c>
      <c r="R25" s="428" t="str">
        <f>IF(tabProjList[[#This Row],[Link 3]]&lt;&gt;"",HYPERLINK(tabProjList[[#This Row],[Link 3]],"Link 3"),"")</f>
        <v/>
      </c>
      <c r="S25" s="428" t="str">
        <f>IF(tabProjList[[#This Row],[Link 4]]&lt;&gt;"",HYPERLINK(tabProjList[[#This Row],[Link 4]],"Link 4"),"")</f>
        <v/>
      </c>
      <c r="T25" s="428" t="str">
        <f>IF(tabProjList[[#This Row],[Link 5]]&lt;&gt;"",HYPERLINK(tabProjList[[#This Row],[Link 5]],"Link 5"),"")</f>
        <v/>
      </c>
      <c r="U25" s="428" t="str">
        <f>IF(tabProjList[[#This Row],[Link 6]]&lt;&gt;"",HYPERLINK(tabProjList[[#This Row],[Link 6]],"Link 6"),"")</f>
        <v/>
      </c>
      <c r="V25" s="428" t="str">
        <f>IF(tabProjList[[#This Row],[Link 7]]&lt;&gt;"",HYPERLINK(tabProjList[[#This Row],[Link 7]],"Link 7"),"")</f>
        <v/>
      </c>
      <c r="W25" s="446" t="s">
        <v>2700</v>
      </c>
      <c r="X25" s="446" t="s">
        <v>2699</v>
      </c>
      <c r="Y25" s="446" t="s">
        <v>413</v>
      </c>
      <c r="Z25" s="446" t="s">
        <v>413</v>
      </c>
      <c r="AA25" s="446" t="s">
        <v>413</v>
      </c>
      <c r="AB25" s="446" t="s">
        <v>413</v>
      </c>
      <c r="AC25" s="446" t="s">
        <v>413</v>
      </c>
    </row>
    <row r="26" spans="1:29" hidden="1">
      <c r="A26" s="434" t="s">
        <v>2698</v>
      </c>
      <c r="B26" s="450" t="s">
        <v>2697</v>
      </c>
      <c r="C26" s="423" t="s">
        <v>2696</v>
      </c>
      <c r="D26" s="450" t="s">
        <v>779</v>
      </c>
      <c r="E26" s="451">
        <v>2022</v>
      </c>
      <c r="F26" s="453" t="s">
        <v>413</v>
      </c>
      <c r="G26" s="451" t="s">
        <v>413</v>
      </c>
      <c r="H26" s="451" t="s">
        <v>413</v>
      </c>
      <c r="I26" s="424" t="s">
        <v>798</v>
      </c>
      <c r="J26" s="424"/>
      <c r="K26" s="425"/>
      <c r="L26" s="425"/>
      <c r="M26" s="455" t="s">
        <v>876</v>
      </c>
      <c r="N26" s="489" t="s">
        <v>898</v>
      </c>
      <c r="O26" s="446"/>
      <c r="P26" s="428" t="str">
        <f>IF(tabProjList[[#This Row],[Link 1]]&lt;&gt;"",HYPERLINK(tabProjList[[#This Row],[Link 1]],"Link 1"),"")</f>
        <v>Link 1</v>
      </c>
      <c r="Q26" s="428" t="str">
        <f>IF(tabProjList[[#This Row],[Link 2]]&lt;&gt;"",HYPERLINK(tabProjList[[#This Row],[Link 2]],"Link 2"),"")</f>
        <v/>
      </c>
      <c r="R26" s="428" t="str">
        <f>IF(tabProjList[[#This Row],[Link 3]]&lt;&gt;"",HYPERLINK(tabProjList[[#This Row],[Link 3]],"Link 3"),"")</f>
        <v/>
      </c>
      <c r="S26" s="428" t="str">
        <f>IF(tabProjList[[#This Row],[Link 4]]&lt;&gt;"",HYPERLINK(tabProjList[[#This Row],[Link 4]],"Link 4"),"")</f>
        <v/>
      </c>
      <c r="T26" s="428" t="str">
        <f>IF(tabProjList[[#This Row],[Link 5]]&lt;&gt;"",HYPERLINK(tabProjList[[#This Row],[Link 5]],"Link 5"),"")</f>
        <v/>
      </c>
      <c r="U26" s="428" t="str">
        <f>IF(tabProjList[[#This Row],[Link 6]]&lt;&gt;"",HYPERLINK(tabProjList[[#This Row],[Link 6]],"Link 6"),"")</f>
        <v/>
      </c>
      <c r="V26" s="428" t="str">
        <f>IF(tabProjList[[#This Row],[Link 7]]&lt;&gt;"",HYPERLINK(tabProjList[[#This Row],[Link 7]],"Link 7"),"")</f>
        <v/>
      </c>
      <c r="W26" s="446" t="s">
        <v>2695</v>
      </c>
      <c r="X26" s="446" t="s">
        <v>413</v>
      </c>
      <c r="Y26" s="446" t="s">
        <v>413</v>
      </c>
      <c r="Z26" s="446" t="s">
        <v>413</v>
      </c>
      <c r="AA26" s="446" t="s">
        <v>413</v>
      </c>
      <c r="AB26" s="446" t="s">
        <v>413</v>
      </c>
      <c r="AC26" s="446" t="s">
        <v>413</v>
      </c>
    </row>
    <row r="27" spans="1:29" hidden="1">
      <c r="A27" s="446" t="s">
        <v>2694</v>
      </c>
      <c r="B27" s="450" t="s">
        <v>2693</v>
      </c>
      <c r="C27" s="423" t="s">
        <v>1921</v>
      </c>
      <c r="D27" s="450" t="s">
        <v>892</v>
      </c>
      <c r="E27" s="451">
        <v>2022</v>
      </c>
      <c r="F27" s="451" t="s">
        <v>413</v>
      </c>
      <c r="G27" s="451">
        <v>2028</v>
      </c>
      <c r="H27" s="451" t="s">
        <v>413</v>
      </c>
      <c r="I27" s="424" t="s">
        <v>798</v>
      </c>
      <c r="J27" s="467"/>
      <c r="K27" s="448">
        <v>0.8</v>
      </c>
      <c r="L27" s="448">
        <v>0.8</v>
      </c>
      <c r="M27" s="455" t="s">
        <v>1065</v>
      </c>
      <c r="N27" s="454" t="s">
        <v>113</v>
      </c>
      <c r="O27" s="446"/>
      <c r="P27" s="428" t="str">
        <f>IF(tabProjList[[#This Row],[Link 1]]&lt;&gt;"",HYPERLINK(tabProjList[[#This Row],[Link 1]],"Link 1"),"")</f>
        <v>Link 1</v>
      </c>
      <c r="Q27" s="428" t="str">
        <f>IF(tabProjList[[#This Row],[Link 2]]&lt;&gt;"",HYPERLINK(tabProjList[[#This Row],[Link 2]],"Link 2"),"")</f>
        <v>Link 2</v>
      </c>
      <c r="R27" s="428" t="str">
        <f>IF(tabProjList[[#This Row],[Link 3]]&lt;&gt;"",HYPERLINK(tabProjList[[#This Row],[Link 3]],"Link 3"),"")</f>
        <v/>
      </c>
      <c r="S27" s="428" t="str">
        <f>IF(tabProjList[[#This Row],[Link 4]]&lt;&gt;"",HYPERLINK(tabProjList[[#This Row],[Link 4]],"Link 4"),"")</f>
        <v/>
      </c>
      <c r="T27" s="428" t="str">
        <f>IF(tabProjList[[#This Row],[Link 5]]&lt;&gt;"",HYPERLINK(tabProjList[[#This Row],[Link 5]],"Link 5"),"")</f>
        <v/>
      </c>
      <c r="U27" s="428" t="str">
        <f>IF(tabProjList[[#This Row],[Link 6]]&lt;&gt;"",HYPERLINK(tabProjList[[#This Row],[Link 6]],"Link 6"),"")</f>
        <v/>
      </c>
      <c r="V27" s="428" t="str">
        <f>IF(tabProjList[[#This Row],[Link 7]]&lt;&gt;"",HYPERLINK(tabProjList[[#This Row],[Link 7]],"Link 7"),"")</f>
        <v/>
      </c>
      <c r="W27" s="446" t="s">
        <v>2692</v>
      </c>
      <c r="X27" s="446" t="s">
        <v>2691</v>
      </c>
      <c r="Y27" s="446" t="s">
        <v>413</v>
      </c>
      <c r="Z27" s="446" t="s">
        <v>413</v>
      </c>
      <c r="AA27" s="446" t="s">
        <v>413</v>
      </c>
      <c r="AB27" s="446" t="s">
        <v>413</v>
      </c>
      <c r="AC27" s="446" t="s">
        <v>413</v>
      </c>
    </row>
    <row r="28" spans="1:29" ht="15" hidden="1" customHeight="1">
      <c r="A28" s="446" t="s">
        <v>2690</v>
      </c>
      <c r="B28" s="422" t="s">
        <v>1766</v>
      </c>
      <c r="C28" s="423" t="s">
        <v>2686</v>
      </c>
      <c r="D28" s="422" t="s">
        <v>908</v>
      </c>
      <c r="E28" s="453">
        <v>2019</v>
      </c>
      <c r="F28" s="453">
        <v>2023</v>
      </c>
      <c r="G28" s="453">
        <v>2027</v>
      </c>
      <c r="H28" s="453" t="s">
        <v>413</v>
      </c>
      <c r="I28" s="424" t="s">
        <v>798</v>
      </c>
      <c r="J28" s="469">
        <v>1</v>
      </c>
      <c r="K28" s="425">
        <v>2.5</v>
      </c>
      <c r="L28" s="425">
        <v>2.5</v>
      </c>
      <c r="M28" s="455" t="s">
        <v>907</v>
      </c>
      <c r="N28" s="489"/>
      <c r="O28" s="446" t="s">
        <v>2685</v>
      </c>
      <c r="P28" s="428" t="str">
        <f>IF(tabProjList[[#This Row],[Link 1]]&lt;&gt;"",HYPERLINK(tabProjList[[#This Row],[Link 1]],"Link 1"),"")</f>
        <v>Link 1</v>
      </c>
      <c r="Q28" s="428" t="str">
        <f>IF(tabProjList[[#This Row],[Link 2]]&lt;&gt;"",HYPERLINK(tabProjList[[#This Row],[Link 2]],"Link 2"),"")</f>
        <v>Link 2</v>
      </c>
      <c r="R28" s="428" t="str">
        <f>IF(tabProjList[[#This Row],[Link 3]]&lt;&gt;"",HYPERLINK(tabProjList[[#This Row],[Link 3]],"Link 3"),"")</f>
        <v>Link 3</v>
      </c>
      <c r="S28" s="428" t="str">
        <f>IF(tabProjList[[#This Row],[Link 4]]&lt;&gt;"",HYPERLINK(tabProjList[[#This Row],[Link 4]],"Link 4"),"")</f>
        <v/>
      </c>
      <c r="T28" s="428" t="str">
        <f>IF(tabProjList[[#This Row],[Link 5]]&lt;&gt;"",HYPERLINK(tabProjList[[#This Row],[Link 5]],"Link 5"),"")</f>
        <v/>
      </c>
      <c r="U28" s="428" t="str">
        <f>IF(tabProjList[[#This Row],[Link 6]]&lt;&gt;"",HYPERLINK(tabProjList[[#This Row],[Link 6]],"Link 6"),"")</f>
        <v/>
      </c>
      <c r="V28" s="428" t="str">
        <f>IF(tabProjList[[#This Row],[Link 7]]&lt;&gt;"",HYPERLINK(tabProjList[[#This Row],[Link 7]],"Link 7"),"")</f>
        <v/>
      </c>
      <c r="W28" s="446" t="s">
        <v>2689</v>
      </c>
      <c r="X28" s="446" t="s">
        <v>2688</v>
      </c>
      <c r="Y28" s="446" t="s">
        <v>2041</v>
      </c>
      <c r="Z28" s="446" t="s">
        <v>413</v>
      </c>
      <c r="AA28" s="446" t="s">
        <v>413</v>
      </c>
      <c r="AB28" s="446" t="s">
        <v>413</v>
      </c>
      <c r="AC28" s="446" t="s">
        <v>413</v>
      </c>
    </row>
    <row r="29" spans="1:29" hidden="1">
      <c r="A29" s="474" t="s">
        <v>2687</v>
      </c>
      <c r="B29" s="472" t="s">
        <v>1766</v>
      </c>
      <c r="C29" s="473" t="s">
        <v>2686</v>
      </c>
      <c r="D29" s="422" t="s">
        <v>908</v>
      </c>
      <c r="E29" s="472">
        <v>2019</v>
      </c>
      <c r="F29" s="472">
        <v>2023</v>
      </c>
      <c r="G29" s="451">
        <v>2030</v>
      </c>
      <c r="H29" s="451" t="s">
        <v>413</v>
      </c>
      <c r="I29" s="424" t="s">
        <v>798</v>
      </c>
      <c r="J29" s="471">
        <v>2</v>
      </c>
      <c r="K29" s="470">
        <v>7.5</v>
      </c>
      <c r="L29" s="470">
        <v>7.5</v>
      </c>
      <c r="M29" s="452" t="s">
        <v>907</v>
      </c>
      <c r="N29" s="454"/>
      <c r="O29" s="446" t="s">
        <v>2685</v>
      </c>
      <c r="P29" s="428" t="str">
        <f>IF(tabProjList[[#This Row],[Link 1]]&lt;&gt;"",HYPERLINK(tabProjList[[#This Row],[Link 1]],"Link 1"),"")</f>
        <v/>
      </c>
      <c r="Q29" s="428" t="str">
        <f>IF(tabProjList[[#This Row],[Link 2]]&lt;&gt;"",HYPERLINK(tabProjList[[#This Row],[Link 2]],"Link 2"),"")</f>
        <v/>
      </c>
      <c r="R29" s="428" t="str">
        <f>IF(tabProjList[[#This Row],[Link 3]]&lt;&gt;"",HYPERLINK(tabProjList[[#This Row],[Link 3]],"Link 3"),"")</f>
        <v/>
      </c>
      <c r="S29" s="428" t="str">
        <f>IF(tabProjList[[#This Row],[Link 4]]&lt;&gt;"",HYPERLINK(tabProjList[[#This Row],[Link 4]],"Link 4"),"")</f>
        <v/>
      </c>
      <c r="T29" s="428" t="str">
        <f>IF(tabProjList[[#This Row],[Link 5]]&lt;&gt;"",HYPERLINK(tabProjList[[#This Row],[Link 5]],"Link 5"),"")</f>
        <v/>
      </c>
      <c r="U29" s="428" t="str">
        <f>IF(tabProjList[[#This Row],[Link 6]]&lt;&gt;"",HYPERLINK(tabProjList[[#This Row],[Link 6]],"Link 6"),"")</f>
        <v/>
      </c>
      <c r="V29" s="428" t="str">
        <f>IF(tabProjList[[#This Row],[Link 7]]&lt;&gt;"",HYPERLINK(tabProjList[[#This Row],[Link 7]],"Link 7"),"")</f>
        <v/>
      </c>
      <c r="W29" s="446" t="s">
        <v>413</v>
      </c>
      <c r="X29" s="446" t="s">
        <v>413</v>
      </c>
      <c r="Y29" s="446" t="s">
        <v>413</v>
      </c>
      <c r="Z29" s="446" t="s">
        <v>413</v>
      </c>
      <c r="AA29" s="446" t="s">
        <v>413</v>
      </c>
      <c r="AB29" s="446" t="s">
        <v>413</v>
      </c>
      <c r="AC29" s="446" t="s">
        <v>413</v>
      </c>
    </row>
    <row r="30" spans="1:29" hidden="1">
      <c r="A30" s="434" t="s">
        <v>2684</v>
      </c>
      <c r="B30" s="450" t="s">
        <v>110</v>
      </c>
      <c r="C30" s="423" t="s">
        <v>2681</v>
      </c>
      <c r="D30" s="422" t="s">
        <v>959</v>
      </c>
      <c r="E30" s="451">
        <v>2019</v>
      </c>
      <c r="F30" s="451">
        <v>2025</v>
      </c>
      <c r="G30" s="451">
        <v>2027</v>
      </c>
      <c r="H30" s="451" t="s">
        <v>413</v>
      </c>
      <c r="I30" s="422" t="s">
        <v>798</v>
      </c>
      <c r="J30" s="449">
        <v>1</v>
      </c>
      <c r="K30" s="448">
        <v>5</v>
      </c>
      <c r="L30" s="448">
        <v>5</v>
      </c>
      <c r="M30" s="455" t="s">
        <v>958</v>
      </c>
      <c r="N30" s="454" t="s">
        <v>113</v>
      </c>
      <c r="O30" s="446" t="s">
        <v>2680</v>
      </c>
      <c r="P30" s="428" t="str">
        <f>IF(tabProjList[[#This Row],[Link 1]]&lt;&gt;"",HYPERLINK(tabProjList[[#This Row],[Link 1]],"Link 1"),"")</f>
        <v>Link 1</v>
      </c>
      <c r="Q30" s="428" t="str">
        <f>IF(tabProjList[[#This Row],[Link 2]]&lt;&gt;"",HYPERLINK(tabProjList[[#This Row],[Link 2]],"Link 2"),"")</f>
        <v>Link 2</v>
      </c>
      <c r="R30" s="428" t="str">
        <f>IF(tabProjList[[#This Row],[Link 3]]&lt;&gt;"",HYPERLINK(tabProjList[[#This Row],[Link 3]],"Link 3"),"")</f>
        <v>Link 3</v>
      </c>
      <c r="S30" s="428" t="str">
        <f>IF(tabProjList[[#This Row],[Link 4]]&lt;&gt;"",HYPERLINK(tabProjList[[#This Row],[Link 4]],"Link 4"),"")</f>
        <v/>
      </c>
      <c r="T30" s="428" t="str">
        <f>IF(tabProjList[[#This Row],[Link 5]]&lt;&gt;"",HYPERLINK(tabProjList[[#This Row],[Link 5]],"Link 5"),"")</f>
        <v/>
      </c>
      <c r="U30" s="428" t="str">
        <f>IF(tabProjList[[#This Row],[Link 6]]&lt;&gt;"",HYPERLINK(tabProjList[[#This Row],[Link 6]],"Link 6"),"")</f>
        <v/>
      </c>
      <c r="V30" s="428" t="str">
        <f>IF(tabProjList[[#This Row],[Link 7]]&lt;&gt;"",HYPERLINK(tabProjList[[#This Row],[Link 7]],"Link 7"),"")</f>
        <v/>
      </c>
      <c r="W30" s="446" t="s">
        <v>2679</v>
      </c>
      <c r="X30" s="446" t="s">
        <v>2683</v>
      </c>
      <c r="Y30" s="446" t="s">
        <v>931</v>
      </c>
      <c r="Z30" s="446" t="s">
        <v>413</v>
      </c>
      <c r="AA30" s="446" t="s">
        <v>413</v>
      </c>
      <c r="AB30" s="446" t="s">
        <v>413</v>
      </c>
      <c r="AC30" s="446" t="s">
        <v>413</v>
      </c>
    </row>
    <row r="31" spans="1:29" hidden="1">
      <c r="A31" s="434" t="s">
        <v>2682</v>
      </c>
      <c r="B31" s="450" t="s">
        <v>110</v>
      </c>
      <c r="C31" s="423" t="s">
        <v>2681</v>
      </c>
      <c r="D31" s="450" t="s">
        <v>959</v>
      </c>
      <c r="E31" s="451">
        <v>2019</v>
      </c>
      <c r="F31" s="451" t="s">
        <v>413</v>
      </c>
      <c r="G31" s="451" t="s">
        <v>413</v>
      </c>
      <c r="H31" s="451" t="s">
        <v>413</v>
      </c>
      <c r="I31" s="424" t="s">
        <v>798</v>
      </c>
      <c r="J31" s="467">
        <v>2</v>
      </c>
      <c r="K31" s="448">
        <v>3</v>
      </c>
      <c r="L31" s="448">
        <v>3</v>
      </c>
      <c r="M31" s="427" t="s">
        <v>958</v>
      </c>
      <c r="N31" s="466" t="s">
        <v>113</v>
      </c>
      <c r="O31" s="446" t="s">
        <v>2680</v>
      </c>
      <c r="P31" s="428" t="str">
        <f>IF(tabProjList[[#This Row],[Link 1]]&lt;&gt;"",HYPERLINK(tabProjList[[#This Row],[Link 1]],"Link 1"),"")</f>
        <v>Link 1</v>
      </c>
      <c r="Q31" s="428" t="str">
        <f>IF(tabProjList[[#This Row],[Link 2]]&lt;&gt;"",HYPERLINK(tabProjList[[#This Row],[Link 2]],"Link 2"),"")</f>
        <v>Link 2</v>
      </c>
      <c r="R31" s="428" t="str">
        <f>IF(tabProjList[[#This Row],[Link 3]]&lt;&gt;"",HYPERLINK(tabProjList[[#This Row],[Link 3]],"Link 3"),"")</f>
        <v/>
      </c>
      <c r="S31" s="428" t="str">
        <f>IF(tabProjList[[#This Row],[Link 4]]&lt;&gt;"",HYPERLINK(tabProjList[[#This Row],[Link 4]],"Link 4"),"")</f>
        <v/>
      </c>
      <c r="T31" s="428" t="str">
        <f>IF(tabProjList[[#This Row],[Link 5]]&lt;&gt;"",HYPERLINK(tabProjList[[#This Row],[Link 5]],"Link 5"),"")</f>
        <v/>
      </c>
      <c r="U31" s="428" t="str">
        <f>IF(tabProjList[[#This Row],[Link 6]]&lt;&gt;"",HYPERLINK(tabProjList[[#This Row],[Link 6]],"Link 6"),"")</f>
        <v/>
      </c>
      <c r="V31" s="428" t="str">
        <f>IF(tabProjList[[#This Row],[Link 7]]&lt;&gt;"",HYPERLINK(tabProjList[[#This Row],[Link 7]],"Link 7"),"")</f>
        <v/>
      </c>
      <c r="W31" s="446" t="s">
        <v>2679</v>
      </c>
      <c r="X31" s="446" t="s">
        <v>931</v>
      </c>
      <c r="Y31" s="446" t="s">
        <v>413</v>
      </c>
      <c r="Z31" s="446" t="s">
        <v>413</v>
      </c>
      <c r="AA31" s="446" t="s">
        <v>413</v>
      </c>
      <c r="AB31" s="446" t="s">
        <v>413</v>
      </c>
      <c r="AC31" s="446" t="s">
        <v>413</v>
      </c>
    </row>
    <row r="32" spans="1:29" hidden="1">
      <c r="A32" s="421" t="s">
        <v>2678</v>
      </c>
      <c r="B32" s="422" t="s">
        <v>1766</v>
      </c>
      <c r="C32" s="423" t="s">
        <v>2677</v>
      </c>
      <c r="D32" s="422" t="s">
        <v>777</v>
      </c>
      <c r="E32" s="453">
        <v>2011</v>
      </c>
      <c r="F32" s="453">
        <v>2015</v>
      </c>
      <c r="G32" s="453">
        <v>2022</v>
      </c>
      <c r="H32" s="453" t="s">
        <v>413</v>
      </c>
      <c r="I32" s="422" t="s">
        <v>302</v>
      </c>
      <c r="J32" s="424"/>
      <c r="K32" s="425">
        <v>0.125</v>
      </c>
      <c r="L32" s="425">
        <v>0.125</v>
      </c>
      <c r="M32" s="452" t="s">
        <v>954</v>
      </c>
      <c r="N32" s="454" t="s">
        <v>101</v>
      </c>
      <c r="O32" s="446"/>
      <c r="P32" s="428" t="str">
        <f>IF(tabProjList[[#This Row],[Link 1]]&lt;&gt;"",HYPERLINK(tabProjList[[#This Row],[Link 1]],"Link 1"),"")</f>
        <v>Link 1</v>
      </c>
      <c r="Q32" s="428" t="str">
        <f>IF(tabProjList[[#This Row],[Link 2]]&lt;&gt;"",HYPERLINK(tabProjList[[#This Row],[Link 2]],"Link 2"),"")</f>
        <v>Link 2</v>
      </c>
      <c r="R32" s="428" t="str">
        <f>IF(tabProjList[[#This Row],[Link 3]]&lt;&gt;"",HYPERLINK(tabProjList[[#This Row],[Link 3]],"Link 3"),"")</f>
        <v>Link 3</v>
      </c>
      <c r="S32" s="428" t="str">
        <f>IF(tabProjList[[#This Row],[Link 4]]&lt;&gt;"",HYPERLINK(tabProjList[[#This Row],[Link 4]],"Link 4"),"")</f>
        <v>Link 4</v>
      </c>
      <c r="T32" s="428" t="str">
        <f>IF(tabProjList[[#This Row],[Link 5]]&lt;&gt;"",HYPERLINK(tabProjList[[#This Row],[Link 5]],"Link 5"),"")</f>
        <v/>
      </c>
      <c r="U32" s="428" t="str">
        <f>IF(tabProjList[[#This Row],[Link 6]]&lt;&gt;"",HYPERLINK(tabProjList[[#This Row],[Link 6]],"Link 6"),"")</f>
        <v/>
      </c>
      <c r="V32" s="428" t="str">
        <f>IF(tabProjList[[#This Row],[Link 7]]&lt;&gt;"",HYPERLINK(tabProjList[[#This Row],[Link 7]],"Link 7"),"")</f>
        <v/>
      </c>
      <c r="W32" s="446" t="s">
        <v>2676</v>
      </c>
      <c r="X32" s="446" t="s">
        <v>2675</v>
      </c>
      <c r="Y32" s="446" t="s">
        <v>2674</v>
      </c>
      <c r="Z32" s="446" t="s">
        <v>2673</v>
      </c>
      <c r="AA32" s="446" t="s">
        <v>413</v>
      </c>
      <c r="AB32" s="446" t="s">
        <v>413</v>
      </c>
      <c r="AC32" s="446" t="s">
        <v>413</v>
      </c>
    </row>
    <row r="33" spans="1:29" hidden="1">
      <c r="A33" s="434" t="s">
        <v>2672</v>
      </c>
      <c r="B33" s="450" t="s">
        <v>1028</v>
      </c>
      <c r="C33" s="423" t="s">
        <v>2671</v>
      </c>
      <c r="D33" s="450" t="s">
        <v>779</v>
      </c>
      <c r="E33" s="451">
        <v>2020</v>
      </c>
      <c r="F33" s="451" t="s">
        <v>413</v>
      </c>
      <c r="G33" s="451">
        <v>2030</v>
      </c>
      <c r="H33" s="451" t="s">
        <v>413</v>
      </c>
      <c r="I33" s="424" t="s">
        <v>798</v>
      </c>
      <c r="J33" s="449">
        <v>2</v>
      </c>
      <c r="K33" s="448">
        <v>1</v>
      </c>
      <c r="L33" s="448">
        <v>2.85</v>
      </c>
      <c r="M33" s="455" t="s">
        <v>954</v>
      </c>
      <c r="N33" s="466" t="s">
        <v>113</v>
      </c>
      <c r="O33" s="446"/>
      <c r="P33" s="428" t="str">
        <f>IF(tabProjList[[#This Row],[Link 1]]&lt;&gt;"",HYPERLINK(tabProjList[[#This Row],[Link 1]],"Link 1"),"")</f>
        <v>Link 1</v>
      </c>
      <c r="Q33" s="428" t="str">
        <f>IF(tabProjList[[#This Row],[Link 2]]&lt;&gt;"",HYPERLINK(tabProjList[[#This Row],[Link 2]],"Link 2"),"")</f>
        <v/>
      </c>
      <c r="R33" s="428" t="str">
        <f>IF(tabProjList[[#This Row],[Link 3]]&lt;&gt;"",HYPERLINK(tabProjList[[#This Row],[Link 3]],"Link 3"),"")</f>
        <v/>
      </c>
      <c r="S33" s="428" t="str">
        <f>IF(tabProjList[[#This Row],[Link 4]]&lt;&gt;"",HYPERLINK(tabProjList[[#This Row],[Link 4]],"Link 4"),"")</f>
        <v/>
      </c>
      <c r="T33" s="428" t="str">
        <f>IF(tabProjList[[#This Row],[Link 5]]&lt;&gt;"",HYPERLINK(tabProjList[[#This Row],[Link 5]],"Link 5"),"")</f>
        <v/>
      </c>
      <c r="U33" s="428" t="str">
        <f>IF(tabProjList[[#This Row],[Link 6]]&lt;&gt;"",HYPERLINK(tabProjList[[#This Row],[Link 6]],"Link 6"),"")</f>
        <v/>
      </c>
      <c r="V33" s="428" t="str">
        <f>IF(tabProjList[[#This Row],[Link 7]]&lt;&gt;"",HYPERLINK(tabProjList[[#This Row],[Link 7]],"Link 7"),"")</f>
        <v/>
      </c>
      <c r="W33" s="446" t="s">
        <v>2670</v>
      </c>
      <c r="X33" s="446" t="s">
        <v>413</v>
      </c>
      <c r="Y33" s="446" t="s">
        <v>413</v>
      </c>
      <c r="Z33" s="446" t="s">
        <v>413</v>
      </c>
      <c r="AA33" s="446" t="s">
        <v>413</v>
      </c>
      <c r="AB33" s="446" t="s">
        <v>413</v>
      </c>
      <c r="AC33" s="446" t="s">
        <v>413</v>
      </c>
    </row>
    <row r="34" spans="1:29" hidden="1">
      <c r="A34" s="421" t="s">
        <v>2669</v>
      </c>
      <c r="B34" s="422" t="s">
        <v>87</v>
      </c>
      <c r="C34" s="423" t="s">
        <v>2584</v>
      </c>
      <c r="D34" s="422" t="s">
        <v>892</v>
      </c>
      <c r="E34" s="453" t="s">
        <v>413</v>
      </c>
      <c r="F34" s="453" t="s">
        <v>413</v>
      </c>
      <c r="G34" s="453">
        <v>2009</v>
      </c>
      <c r="H34" s="453" t="s">
        <v>413</v>
      </c>
      <c r="I34" s="424" t="s">
        <v>302</v>
      </c>
      <c r="J34" s="424"/>
      <c r="K34" s="425">
        <v>0.19</v>
      </c>
      <c r="L34" s="425">
        <v>0.31</v>
      </c>
      <c r="M34" s="452" t="s">
        <v>986</v>
      </c>
      <c r="N34" s="454" t="s">
        <v>891</v>
      </c>
      <c r="O34" s="446"/>
      <c r="P34" s="428" t="str">
        <f>IF(tabProjList[[#This Row],[Link 1]]&lt;&gt;"",HYPERLINK(tabProjList[[#This Row],[Link 1]],"Link 1"),"")</f>
        <v>Link 1</v>
      </c>
      <c r="Q34" s="428" t="str">
        <f>IF(tabProjList[[#This Row],[Link 2]]&lt;&gt;"",HYPERLINK(tabProjList[[#This Row],[Link 2]],"Link 2"),"")</f>
        <v>Link 2</v>
      </c>
      <c r="R34" s="428" t="str">
        <f>IF(tabProjList[[#This Row],[Link 3]]&lt;&gt;"",HYPERLINK(tabProjList[[#This Row],[Link 3]],"Link 3"),"")</f>
        <v/>
      </c>
      <c r="S34" s="428" t="str">
        <f>IF(tabProjList[[#This Row],[Link 4]]&lt;&gt;"",HYPERLINK(tabProjList[[#This Row],[Link 4]],"Link 4"),"")</f>
        <v/>
      </c>
      <c r="T34" s="428" t="str">
        <f>IF(tabProjList[[#This Row],[Link 5]]&lt;&gt;"",HYPERLINK(tabProjList[[#This Row],[Link 5]],"Link 5"),"")</f>
        <v/>
      </c>
      <c r="U34" s="428" t="str">
        <f>IF(tabProjList[[#This Row],[Link 6]]&lt;&gt;"",HYPERLINK(tabProjList[[#This Row],[Link 6]],"Link 6"),"")</f>
        <v/>
      </c>
      <c r="V34" s="428" t="str">
        <f>IF(tabProjList[[#This Row],[Link 7]]&lt;&gt;"",HYPERLINK(tabProjList[[#This Row],[Link 7]],"Link 7"),"")</f>
        <v/>
      </c>
      <c r="W34" s="446" t="s">
        <v>2581</v>
      </c>
      <c r="X34" s="446" t="s">
        <v>2668</v>
      </c>
      <c r="Y34" s="446" t="s">
        <v>413</v>
      </c>
      <c r="Z34" s="446" t="s">
        <v>413</v>
      </c>
      <c r="AA34" s="446" t="s">
        <v>413</v>
      </c>
      <c r="AB34" s="446" t="s">
        <v>413</v>
      </c>
      <c r="AC34" s="446" t="s">
        <v>413</v>
      </c>
    </row>
    <row r="35" spans="1:29" hidden="1">
      <c r="A35" s="434" t="s">
        <v>2667</v>
      </c>
      <c r="B35" s="450" t="s">
        <v>2666</v>
      </c>
      <c r="C35" s="423" t="s">
        <v>2665</v>
      </c>
      <c r="D35" s="450" t="s">
        <v>892</v>
      </c>
      <c r="E35" s="451">
        <v>2022</v>
      </c>
      <c r="F35" s="451" t="s">
        <v>413</v>
      </c>
      <c r="G35" s="451">
        <v>2026</v>
      </c>
      <c r="H35" s="451" t="s">
        <v>413</v>
      </c>
      <c r="I35" s="424" t="s">
        <v>798</v>
      </c>
      <c r="J35" s="449"/>
      <c r="K35" s="448"/>
      <c r="L35" s="448"/>
      <c r="M35" s="427" t="s">
        <v>899</v>
      </c>
      <c r="N35" s="466" t="s">
        <v>113</v>
      </c>
      <c r="O35" s="446"/>
      <c r="P35" s="428" t="str">
        <f>IF(tabProjList[[#This Row],[Link 1]]&lt;&gt;"",HYPERLINK(tabProjList[[#This Row],[Link 1]],"Link 1"),"")</f>
        <v>Link 1</v>
      </c>
      <c r="Q35" s="428" t="str">
        <f>IF(tabProjList[[#This Row],[Link 2]]&lt;&gt;"",HYPERLINK(tabProjList[[#This Row],[Link 2]],"Link 2"),"")</f>
        <v>Link 2</v>
      </c>
      <c r="R35" s="428" t="str">
        <f>IF(tabProjList[[#This Row],[Link 3]]&lt;&gt;"",HYPERLINK(tabProjList[[#This Row],[Link 3]],"Link 3"),"")</f>
        <v/>
      </c>
      <c r="S35" s="428" t="str">
        <f>IF(tabProjList[[#This Row],[Link 4]]&lt;&gt;"",HYPERLINK(tabProjList[[#This Row],[Link 4]],"Link 4"),"")</f>
        <v/>
      </c>
      <c r="T35" s="428" t="str">
        <f>IF(tabProjList[[#This Row],[Link 5]]&lt;&gt;"",HYPERLINK(tabProjList[[#This Row],[Link 5]],"Link 5"),"")</f>
        <v/>
      </c>
      <c r="U35" s="428" t="str">
        <f>IF(tabProjList[[#This Row],[Link 6]]&lt;&gt;"",HYPERLINK(tabProjList[[#This Row],[Link 6]],"Link 6"),"")</f>
        <v/>
      </c>
      <c r="V35" s="428" t="str">
        <f>IF(tabProjList[[#This Row],[Link 7]]&lt;&gt;"",HYPERLINK(tabProjList[[#This Row],[Link 7]],"Link 7"),"")</f>
        <v/>
      </c>
      <c r="W35" s="446" t="s">
        <v>2664</v>
      </c>
      <c r="X35" s="446" t="s">
        <v>2663</v>
      </c>
      <c r="Y35" s="446" t="s">
        <v>413</v>
      </c>
      <c r="Z35" s="446" t="s">
        <v>413</v>
      </c>
      <c r="AA35" s="446" t="s">
        <v>413</v>
      </c>
      <c r="AB35" s="446" t="s">
        <v>413</v>
      </c>
      <c r="AC35" s="446" t="s">
        <v>413</v>
      </c>
    </row>
    <row r="36" spans="1:29" hidden="1">
      <c r="A36" s="421" t="s">
        <v>2662</v>
      </c>
      <c r="B36" s="422" t="s">
        <v>1060</v>
      </c>
      <c r="C36" s="423" t="s">
        <v>2661</v>
      </c>
      <c r="D36" s="422" t="s">
        <v>892</v>
      </c>
      <c r="E36" s="453">
        <v>2022</v>
      </c>
      <c r="F36" s="453" t="s">
        <v>413</v>
      </c>
      <c r="G36" s="453">
        <v>2028</v>
      </c>
      <c r="H36" s="453" t="s">
        <v>413</v>
      </c>
      <c r="I36" s="424" t="s">
        <v>798</v>
      </c>
      <c r="J36" s="424"/>
      <c r="K36" s="425"/>
      <c r="L36" s="425"/>
      <c r="M36" s="427" t="s">
        <v>899</v>
      </c>
      <c r="N36" s="454" t="s">
        <v>113</v>
      </c>
      <c r="O36" s="446"/>
      <c r="P36" s="428" t="str">
        <f>IF(tabProjList[[#This Row],[Link 1]]&lt;&gt;"",HYPERLINK(tabProjList[[#This Row],[Link 1]],"Link 1"),"")</f>
        <v>Link 1</v>
      </c>
      <c r="Q36" s="428" t="str">
        <f>IF(tabProjList[[#This Row],[Link 2]]&lt;&gt;"",HYPERLINK(tabProjList[[#This Row],[Link 2]],"Link 2"),"")</f>
        <v>Link 2</v>
      </c>
      <c r="R36" s="428" t="str">
        <f>IF(tabProjList[[#This Row],[Link 3]]&lt;&gt;"",HYPERLINK(tabProjList[[#This Row],[Link 3]],"Link 3"),"")</f>
        <v>Link 3</v>
      </c>
      <c r="S36" s="428" t="str">
        <f>IF(tabProjList[[#This Row],[Link 4]]&lt;&gt;"",HYPERLINK(tabProjList[[#This Row],[Link 4]],"Link 4"),"")</f>
        <v/>
      </c>
      <c r="T36" s="428" t="str">
        <f>IF(tabProjList[[#This Row],[Link 5]]&lt;&gt;"",HYPERLINK(tabProjList[[#This Row],[Link 5]],"Link 5"),"")</f>
        <v/>
      </c>
      <c r="U36" s="428" t="str">
        <f>IF(tabProjList[[#This Row],[Link 6]]&lt;&gt;"",HYPERLINK(tabProjList[[#This Row],[Link 6]],"Link 6"),"")</f>
        <v/>
      </c>
      <c r="V36" s="428" t="str">
        <f>IF(tabProjList[[#This Row],[Link 7]]&lt;&gt;"",HYPERLINK(tabProjList[[#This Row],[Link 7]],"Link 7"),"")</f>
        <v/>
      </c>
      <c r="W36" s="446" t="s">
        <v>2660</v>
      </c>
      <c r="X36" s="446" t="s">
        <v>2659</v>
      </c>
      <c r="Y36" s="446" t="s">
        <v>2658</v>
      </c>
      <c r="Z36" s="446" t="s">
        <v>413</v>
      </c>
      <c r="AA36" s="446" t="s">
        <v>413</v>
      </c>
      <c r="AB36" s="446" t="s">
        <v>413</v>
      </c>
      <c r="AC36" s="446" t="s">
        <v>413</v>
      </c>
    </row>
    <row r="37" spans="1:29" hidden="1">
      <c r="A37" s="421" t="s">
        <v>2657</v>
      </c>
      <c r="B37" s="422" t="s">
        <v>87</v>
      </c>
      <c r="C37" s="423" t="s">
        <v>2656</v>
      </c>
      <c r="D37" s="450" t="s">
        <v>779</v>
      </c>
      <c r="E37" s="453">
        <v>2022</v>
      </c>
      <c r="F37" s="453">
        <v>2024</v>
      </c>
      <c r="G37" s="453">
        <v>2027</v>
      </c>
      <c r="H37" s="453" t="s">
        <v>413</v>
      </c>
      <c r="I37" s="424" t="s">
        <v>798</v>
      </c>
      <c r="J37" s="449"/>
      <c r="K37" s="448">
        <v>12</v>
      </c>
      <c r="L37" s="448">
        <v>12</v>
      </c>
      <c r="M37" s="427" t="s">
        <v>923</v>
      </c>
      <c r="N37" s="489" t="s">
        <v>113</v>
      </c>
      <c r="O37" s="446" t="s">
        <v>2655</v>
      </c>
      <c r="P37" s="428" t="str">
        <f>IF(tabProjList[[#This Row],[Link 1]]&lt;&gt;"",HYPERLINK(tabProjList[[#This Row],[Link 1]],"Link 1"),"")</f>
        <v>Link 1</v>
      </c>
      <c r="Q37" s="428" t="str">
        <f>IF(tabProjList[[#This Row],[Link 2]]&lt;&gt;"",HYPERLINK(tabProjList[[#This Row],[Link 2]],"Link 2"),"")</f>
        <v/>
      </c>
      <c r="R37" s="428" t="str">
        <f>IF(tabProjList[[#This Row],[Link 3]]&lt;&gt;"",HYPERLINK(tabProjList[[#This Row],[Link 3]],"Link 3"),"")</f>
        <v/>
      </c>
      <c r="S37" s="428" t="str">
        <f>IF(tabProjList[[#This Row],[Link 4]]&lt;&gt;"",HYPERLINK(tabProjList[[#This Row],[Link 4]],"Link 4"),"")</f>
        <v/>
      </c>
      <c r="T37" s="428" t="str">
        <f>IF(tabProjList[[#This Row],[Link 5]]&lt;&gt;"",HYPERLINK(tabProjList[[#This Row],[Link 5]],"Link 5"),"")</f>
        <v/>
      </c>
      <c r="U37" s="428" t="str">
        <f>IF(tabProjList[[#This Row],[Link 6]]&lt;&gt;"",HYPERLINK(tabProjList[[#This Row],[Link 6]],"Link 6"),"")</f>
        <v/>
      </c>
      <c r="V37" s="428" t="str">
        <f>IF(tabProjList[[#This Row],[Link 7]]&lt;&gt;"",HYPERLINK(tabProjList[[#This Row],[Link 7]],"Link 7"),"")</f>
        <v/>
      </c>
      <c r="W37" s="446" t="s">
        <v>2654</v>
      </c>
      <c r="X37" s="446" t="s">
        <v>413</v>
      </c>
      <c r="Y37" s="446" t="s">
        <v>413</v>
      </c>
      <c r="Z37" s="446" t="s">
        <v>413</v>
      </c>
      <c r="AA37" s="446" t="s">
        <v>413</v>
      </c>
      <c r="AB37" s="446" t="s">
        <v>413</v>
      </c>
      <c r="AC37" s="446" t="s">
        <v>413</v>
      </c>
    </row>
    <row r="38" spans="1:29" hidden="1">
      <c r="A38" s="434" t="s">
        <v>2652</v>
      </c>
      <c r="B38" s="422" t="s">
        <v>102</v>
      </c>
      <c r="C38" s="423" t="s">
        <v>2653</v>
      </c>
      <c r="D38" s="450" t="s">
        <v>107</v>
      </c>
      <c r="E38" s="453">
        <v>2022</v>
      </c>
      <c r="F38" s="453" t="s">
        <v>413</v>
      </c>
      <c r="G38" s="453" t="s">
        <v>413</v>
      </c>
      <c r="H38" s="451" t="s">
        <v>413</v>
      </c>
      <c r="I38" s="424" t="s">
        <v>798</v>
      </c>
      <c r="J38" s="449"/>
      <c r="K38" s="448"/>
      <c r="L38" s="448"/>
      <c r="M38" s="427" t="s">
        <v>918</v>
      </c>
      <c r="N38" s="466" t="s">
        <v>113</v>
      </c>
      <c r="O38" s="446" t="s">
        <v>2652</v>
      </c>
      <c r="P38" s="428" t="str">
        <f>IF(tabProjList[[#This Row],[Link 1]]&lt;&gt;"",HYPERLINK(tabProjList[[#This Row],[Link 1]],"Link 1"),"")</f>
        <v>Link 1</v>
      </c>
      <c r="Q38" s="428" t="str">
        <f>IF(tabProjList[[#This Row],[Link 2]]&lt;&gt;"",HYPERLINK(tabProjList[[#This Row],[Link 2]],"Link 2"),"")</f>
        <v>Link 2</v>
      </c>
      <c r="R38" s="428" t="str">
        <f>IF(tabProjList[[#This Row],[Link 3]]&lt;&gt;"",HYPERLINK(tabProjList[[#This Row],[Link 3]],"Link 3"),"")</f>
        <v/>
      </c>
      <c r="S38" s="428" t="str">
        <f>IF(tabProjList[[#This Row],[Link 4]]&lt;&gt;"",HYPERLINK(tabProjList[[#This Row],[Link 4]],"Link 4"),"")</f>
        <v/>
      </c>
      <c r="T38" s="428" t="str">
        <f>IF(tabProjList[[#This Row],[Link 5]]&lt;&gt;"",HYPERLINK(tabProjList[[#This Row],[Link 5]],"Link 5"),"")</f>
        <v/>
      </c>
      <c r="U38" s="428" t="str">
        <f>IF(tabProjList[[#This Row],[Link 6]]&lt;&gt;"",HYPERLINK(tabProjList[[#This Row],[Link 6]],"Link 6"),"")</f>
        <v/>
      </c>
      <c r="V38" s="428" t="str">
        <f>IF(tabProjList[[#This Row],[Link 7]]&lt;&gt;"",HYPERLINK(tabProjList[[#This Row],[Link 7]],"Link 7"),"")</f>
        <v/>
      </c>
      <c r="W38" s="446" t="s">
        <v>2096</v>
      </c>
      <c r="X38" s="446" t="s">
        <v>2095</v>
      </c>
      <c r="Y38" s="446" t="s">
        <v>413</v>
      </c>
      <c r="Z38" s="446" t="s">
        <v>413</v>
      </c>
      <c r="AA38" s="446" t="s">
        <v>413</v>
      </c>
      <c r="AB38" s="446" t="s">
        <v>413</v>
      </c>
      <c r="AC38" s="446" t="s">
        <v>413</v>
      </c>
    </row>
    <row r="39" spans="1:29" hidden="1">
      <c r="A39" s="474" t="s">
        <v>2651</v>
      </c>
      <c r="B39" s="472" t="s">
        <v>102</v>
      </c>
      <c r="C39" s="473" t="s">
        <v>2650</v>
      </c>
      <c r="D39" s="424" t="s">
        <v>779</v>
      </c>
      <c r="E39" s="453">
        <v>2022</v>
      </c>
      <c r="F39" s="453">
        <v>2023</v>
      </c>
      <c r="G39" s="453">
        <v>2024</v>
      </c>
      <c r="H39" s="453" t="s">
        <v>413</v>
      </c>
      <c r="I39" s="424" t="s">
        <v>798</v>
      </c>
      <c r="J39" s="469"/>
      <c r="K39" s="425">
        <v>0.16400000000000001</v>
      </c>
      <c r="L39" s="425">
        <v>0.16400000000000001</v>
      </c>
      <c r="M39" s="452" t="s">
        <v>881</v>
      </c>
      <c r="N39" s="454" t="s">
        <v>898</v>
      </c>
      <c r="O39" s="446"/>
      <c r="P39" s="428" t="str">
        <f>IF(tabProjList[[#This Row],[Link 1]]&lt;&gt;"",HYPERLINK(tabProjList[[#This Row],[Link 1]],"Link 1"),"")</f>
        <v>Link 1</v>
      </c>
      <c r="Q39" s="428" t="str">
        <f>IF(tabProjList[[#This Row],[Link 2]]&lt;&gt;"",HYPERLINK(tabProjList[[#This Row],[Link 2]],"Link 2"),"")</f>
        <v>Link 2</v>
      </c>
      <c r="R39" s="428" t="str">
        <f>IF(tabProjList[[#This Row],[Link 3]]&lt;&gt;"",HYPERLINK(tabProjList[[#This Row],[Link 3]],"Link 3"),"")</f>
        <v/>
      </c>
      <c r="S39" s="428" t="str">
        <f>IF(tabProjList[[#This Row],[Link 4]]&lt;&gt;"",HYPERLINK(tabProjList[[#This Row],[Link 4]],"Link 4"),"")</f>
        <v/>
      </c>
      <c r="T39" s="428" t="str">
        <f>IF(tabProjList[[#This Row],[Link 5]]&lt;&gt;"",HYPERLINK(tabProjList[[#This Row],[Link 5]],"Link 5"),"")</f>
        <v/>
      </c>
      <c r="U39" s="428" t="str">
        <f>IF(tabProjList[[#This Row],[Link 6]]&lt;&gt;"",HYPERLINK(tabProjList[[#This Row],[Link 6]],"Link 6"),"")</f>
        <v/>
      </c>
      <c r="V39" s="428" t="str">
        <f>IF(tabProjList[[#This Row],[Link 7]]&lt;&gt;"",HYPERLINK(tabProjList[[#This Row],[Link 7]],"Link 7"),"")</f>
        <v/>
      </c>
      <c r="W39" s="446" t="s">
        <v>2649</v>
      </c>
      <c r="X39" s="446" t="s">
        <v>2648</v>
      </c>
      <c r="Y39" s="446" t="s">
        <v>413</v>
      </c>
      <c r="Z39" s="446" t="s">
        <v>413</v>
      </c>
      <c r="AA39" s="446" t="s">
        <v>413</v>
      </c>
      <c r="AB39" s="446" t="s">
        <v>413</v>
      </c>
      <c r="AC39" s="446" t="s">
        <v>413</v>
      </c>
    </row>
    <row r="40" spans="1:29" hidden="1">
      <c r="A40" s="474" t="s">
        <v>2647</v>
      </c>
      <c r="B40" s="472" t="s">
        <v>102</v>
      </c>
      <c r="C40" s="423" t="s">
        <v>2646</v>
      </c>
      <c r="D40" s="422" t="s">
        <v>959</v>
      </c>
      <c r="E40" s="453">
        <v>2021</v>
      </c>
      <c r="F40" s="472">
        <v>2023</v>
      </c>
      <c r="G40" s="451">
        <v>2025</v>
      </c>
      <c r="H40" s="451" t="s">
        <v>413</v>
      </c>
      <c r="I40" s="424" t="s">
        <v>798</v>
      </c>
      <c r="J40" s="471">
        <v>1</v>
      </c>
      <c r="K40" s="470">
        <v>0.75</v>
      </c>
      <c r="L40" s="470">
        <v>0.75</v>
      </c>
      <c r="M40" s="455" t="s">
        <v>958</v>
      </c>
      <c r="N40" s="454" t="s">
        <v>113</v>
      </c>
      <c r="O40" s="446" t="s">
        <v>1086</v>
      </c>
      <c r="P40" s="428" t="str">
        <f>IF(tabProjList[[#This Row],[Link 1]]&lt;&gt;"",HYPERLINK(tabProjList[[#This Row],[Link 1]],"Link 1"),"")</f>
        <v>Link 1</v>
      </c>
      <c r="Q40" s="428" t="str">
        <f>IF(tabProjList[[#This Row],[Link 2]]&lt;&gt;"",HYPERLINK(tabProjList[[#This Row],[Link 2]],"Link 2"),"")</f>
        <v/>
      </c>
      <c r="R40" s="428" t="str">
        <f>IF(tabProjList[[#This Row],[Link 3]]&lt;&gt;"",HYPERLINK(tabProjList[[#This Row],[Link 3]],"Link 3"),"")</f>
        <v/>
      </c>
      <c r="S40" s="428" t="str">
        <f>IF(tabProjList[[#This Row],[Link 4]]&lt;&gt;"",HYPERLINK(tabProjList[[#This Row],[Link 4]],"Link 4"),"")</f>
        <v/>
      </c>
      <c r="T40" s="428" t="str">
        <f>IF(tabProjList[[#This Row],[Link 5]]&lt;&gt;"",HYPERLINK(tabProjList[[#This Row],[Link 5]],"Link 5"),"")</f>
        <v/>
      </c>
      <c r="U40" s="428" t="str">
        <f>IF(tabProjList[[#This Row],[Link 6]]&lt;&gt;"",HYPERLINK(tabProjList[[#This Row],[Link 6]],"Link 6"),"")</f>
        <v/>
      </c>
      <c r="V40" s="428" t="str">
        <f>IF(tabProjList[[#This Row],[Link 7]]&lt;&gt;"",HYPERLINK(tabProjList[[#This Row],[Link 7]],"Link 7"),"")</f>
        <v/>
      </c>
      <c r="W40" s="446" t="s">
        <v>2645</v>
      </c>
      <c r="X40" s="446" t="s">
        <v>413</v>
      </c>
      <c r="Y40" s="446" t="s">
        <v>413</v>
      </c>
      <c r="Z40" s="446" t="s">
        <v>413</v>
      </c>
      <c r="AA40" s="446" t="s">
        <v>413</v>
      </c>
      <c r="AB40" s="446" t="s">
        <v>413</v>
      </c>
      <c r="AC40" s="446" t="s">
        <v>413</v>
      </c>
    </row>
    <row r="41" spans="1:29" hidden="1">
      <c r="A41" s="421" t="s">
        <v>2644</v>
      </c>
      <c r="B41" s="422" t="s">
        <v>102</v>
      </c>
      <c r="C41" s="423" t="s">
        <v>1163</v>
      </c>
      <c r="D41" s="422" t="s">
        <v>959</v>
      </c>
      <c r="E41" s="453">
        <v>2021</v>
      </c>
      <c r="F41" s="453" t="s">
        <v>413</v>
      </c>
      <c r="G41" s="453" t="s">
        <v>413</v>
      </c>
      <c r="H41" s="453" t="s">
        <v>413</v>
      </c>
      <c r="I41" s="424" t="s">
        <v>798</v>
      </c>
      <c r="J41" s="426">
        <v>2</v>
      </c>
      <c r="K41" s="425">
        <v>9.25</v>
      </c>
      <c r="L41" s="425">
        <v>9.25</v>
      </c>
      <c r="M41" s="427" t="s">
        <v>918</v>
      </c>
      <c r="N41" s="454" t="s">
        <v>113</v>
      </c>
      <c r="O41" s="446" t="s">
        <v>1086</v>
      </c>
      <c r="P41" s="428" t="str">
        <f>IF(tabProjList[[#This Row],[Link 1]]&lt;&gt;"",HYPERLINK(tabProjList[[#This Row],[Link 1]],"Link 1"),"")</f>
        <v>Link 1</v>
      </c>
      <c r="Q41" s="428" t="str">
        <f>IF(tabProjList[[#This Row],[Link 2]]&lt;&gt;"",HYPERLINK(tabProjList[[#This Row],[Link 2]],"Link 2"),"")</f>
        <v>Link 2</v>
      </c>
      <c r="R41" s="428" t="str">
        <f>IF(tabProjList[[#This Row],[Link 3]]&lt;&gt;"",HYPERLINK(tabProjList[[#This Row],[Link 3]],"Link 3"),"")</f>
        <v>Link 3</v>
      </c>
      <c r="S41" s="428" t="str">
        <f>IF(tabProjList[[#This Row],[Link 4]]&lt;&gt;"",HYPERLINK(tabProjList[[#This Row],[Link 4]],"Link 4"),"")</f>
        <v>Link 4</v>
      </c>
      <c r="T41" s="428" t="str">
        <f>IF(tabProjList[[#This Row],[Link 5]]&lt;&gt;"",HYPERLINK(tabProjList[[#This Row],[Link 5]],"Link 5"),"")</f>
        <v>Link 5</v>
      </c>
      <c r="U41" s="428" t="str">
        <f>IF(tabProjList[[#This Row],[Link 6]]&lt;&gt;"",HYPERLINK(tabProjList[[#This Row],[Link 6]],"Link 6"),"")</f>
        <v/>
      </c>
      <c r="V41" s="428" t="str">
        <f>IF(tabProjList[[#This Row],[Link 7]]&lt;&gt;"",HYPERLINK(tabProjList[[#This Row],[Link 7]],"Link 7"),"")</f>
        <v/>
      </c>
      <c r="W41" s="446" t="s">
        <v>2643</v>
      </c>
      <c r="X41" s="446" t="s">
        <v>1367</v>
      </c>
      <c r="Y41" s="446" t="s">
        <v>1366</v>
      </c>
      <c r="Z41" s="446" t="s">
        <v>1365</v>
      </c>
      <c r="AA41" s="446" t="s">
        <v>1089</v>
      </c>
      <c r="AB41" s="446" t="s">
        <v>413</v>
      </c>
      <c r="AC41" s="446" t="s">
        <v>413</v>
      </c>
    </row>
    <row r="42" spans="1:29" hidden="1">
      <c r="A42" s="421" t="s">
        <v>2642</v>
      </c>
      <c r="B42" s="422" t="s">
        <v>2641</v>
      </c>
      <c r="C42" s="423" t="s">
        <v>2537</v>
      </c>
      <c r="D42" s="422" t="s">
        <v>908</v>
      </c>
      <c r="E42" s="425">
        <v>2022</v>
      </c>
      <c r="F42" s="425" t="s">
        <v>413</v>
      </c>
      <c r="G42" s="425">
        <v>2029</v>
      </c>
      <c r="H42" s="425" t="s">
        <v>413</v>
      </c>
      <c r="I42" s="424" t="s">
        <v>798</v>
      </c>
      <c r="J42" s="424"/>
      <c r="K42" s="425">
        <v>0.2</v>
      </c>
      <c r="L42" s="425">
        <v>0.2</v>
      </c>
      <c r="M42" s="452" t="s">
        <v>907</v>
      </c>
      <c r="N42" s="454"/>
      <c r="O42" s="446" t="s">
        <v>2536</v>
      </c>
      <c r="P42" s="428" t="str">
        <f>IF(tabProjList[[#This Row],[Link 1]]&lt;&gt;"",HYPERLINK(tabProjList[[#This Row],[Link 1]],"Link 1"),"")</f>
        <v>Link 1</v>
      </c>
      <c r="Q42" s="428" t="str">
        <f>IF(tabProjList[[#This Row],[Link 2]]&lt;&gt;"",HYPERLINK(tabProjList[[#This Row],[Link 2]],"Link 2"),"")</f>
        <v/>
      </c>
      <c r="R42" s="428" t="str">
        <f>IF(tabProjList[[#This Row],[Link 3]]&lt;&gt;"",HYPERLINK(tabProjList[[#This Row],[Link 3]],"Link 3"),"")</f>
        <v/>
      </c>
      <c r="S42" s="428" t="str">
        <f>IF(tabProjList[[#This Row],[Link 4]]&lt;&gt;"",HYPERLINK(tabProjList[[#This Row],[Link 4]],"Link 4"),"")</f>
        <v/>
      </c>
      <c r="T42" s="428" t="str">
        <f>IF(tabProjList[[#This Row],[Link 5]]&lt;&gt;"",HYPERLINK(tabProjList[[#This Row],[Link 5]],"Link 5"),"")</f>
        <v/>
      </c>
      <c r="U42" s="428" t="str">
        <f>IF(tabProjList[[#This Row],[Link 6]]&lt;&gt;"",HYPERLINK(tabProjList[[#This Row],[Link 6]],"Link 6"),"")</f>
        <v/>
      </c>
      <c r="V42" s="428" t="str">
        <f>IF(tabProjList[[#This Row],[Link 7]]&lt;&gt;"",HYPERLINK(tabProjList[[#This Row],[Link 7]],"Link 7"),"")</f>
        <v/>
      </c>
      <c r="W42" s="446" t="s">
        <v>931</v>
      </c>
      <c r="X42" s="446" t="s">
        <v>413</v>
      </c>
      <c r="Y42" s="446" t="s">
        <v>413</v>
      </c>
      <c r="Z42" s="446" t="s">
        <v>413</v>
      </c>
      <c r="AA42" s="446" t="s">
        <v>413</v>
      </c>
      <c r="AB42" s="446" t="s">
        <v>413</v>
      </c>
      <c r="AC42" s="446" t="s">
        <v>413</v>
      </c>
    </row>
    <row r="43" spans="1:29" hidden="1">
      <c r="A43" s="434" t="s">
        <v>2640</v>
      </c>
      <c r="B43" s="450" t="s">
        <v>427</v>
      </c>
      <c r="C43" s="423" t="s">
        <v>2639</v>
      </c>
      <c r="D43" s="450" t="s">
        <v>779</v>
      </c>
      <c r="E43" s="451">
        <v>2021</v>
      </c>
      <c r="F43" s="451">
        <v>2024</v>
      </c>
      <c r="G43" s="451" t="s">
        <v>413</v>
      </c>
      <c r="H43" s="451" t="s">
        <v>413</v>
      </c>
      <c r="I43" s="424" t="s">
        <v>798</v>
      </c>
      <c r="J43" s="449"/>
      <c r="K43" s="448"/>
      <c r="L43" s="448"/>
      <c r="M43" s="427" t="s">
        <v>923</v>
      </c>
      <c r="N43" s="466" t="s">
        <v>898</v>
      </c>
      <c r="O43" s="446"/>
      <c r="P43" s="428" t="str">
        <f>IF(tabProjList[[#This Row],[Link 1]]&lt;&gt;"",HYPERLINK(tabProjList[[#This Row],[Link 1]],"Link 1"),"")</f>
        <v>Link 1</v>
      </c>
      <c r="Q43" s="428" t="str">
        <f>IF(tabProjList[[#This Row],[Link 2]]&lt;&gt;"",HYPERLINK(tabProjList[[#This Row],[Link 2]],"Link 2"),"")</f>
        <v/>
      </c>
      <c r="R43" s="428" t="str">
        <f>IF(tabProjList[[#This Row],[Link 3]]&lt;&gt;"",HYPERLINK(tabProjList[[#This Row],[Link 3]],"Link 3"),"")</f>
        <v/>
      </c>
      <c r="S43" s="428" t="str">
        <f>IF(tabProjList[[#This Row],[Link 4]]&lt;&gt;"",HYPERLINK(tabProjList[[#This Row],[Link 4]],"Link 4"),"")</f>
        <v/>
      </c>
      <c r="T43" s="428" t="str">
        <f>IF(tabProjList[[#This Row],[Link 5]]&lt;&gt;"",HYPERLINK(tabProjList[[#This Row],[Link 5]],"Link 5"),"")</f>
        <v/>
      </c>
      <c r="U43" s="428" t="str">
        <f>IF(tabProjList[[#This Row],[Link 6]]&lt;&gt;"",HYPERLINK(tabProjList[[#This Row],[Link 6]],"Link 6"),"")</f>
        <v/>
      </c>
      <c r="V43" s="428" t="str">
        <f>IF(tabProjList[[#This Row],[Link 7]]&lt;&gt;"",HYPERLINK(tabProjList[[#This Row],[Link 7]],"Link 7"),"")</f>
        <v/>
      </c>
      <c r="W43" s="446" t="s">
        <v>2638</v>
      </c>
      <c r="X43" s="446" t="s">
        <v>413</v>
      </c>
      <c r="Y43" s="446" t="s">
        <v>413</v>
      </c>
      <c r="Z43" s="446" t="s">
        <v>413</v>
      </c>
      <c r="AA43" s="446" t="s">
        <v>413</v>
      </c>
      <c r="AB43" s="446" t="s">
        <v>413</v>
      </c>
      <c r="AC43" s="446" t="s">
        <v>413</v>
      </c>
    </row>
    <row r="44" spans="1:29" hidden="1">
      <c r="A44" s="434" t="s">
        <v>2637</v>
      </c>
      <c r="B44" s="450" t="s">
        <v>975</v>
      </c>
      <c r="C44" s="423" t="s">
        <v>2636</v>
      </c>
      <c r="D44" s="450" t="s">
        <v>777</v>
      </c>
      <c r="E44" s="451">
        <v>2021</v>
      </c>
      <c r="F44" s="451" t="s">
        <v>413</v>
      </c>
      <c r="G44" s="451">
        <v>2025</v>
      </c>
      <c r="H44" s="451" t="s">
        <v>413</v>
      </c>
      <c r="I44" s="424" t="s">
        <v>798</v>
      </c>
      <c r="J44" s="449"/>
      <c r="K44" s="448">
        <v>0.4</v>
      </c>
      <c r="L44" s="448">
        <v>0.4</v>
      </c>
      <c r="M44" s="452" t="s">
        <v>928</v>
      </c>
      <c r="N44" s="454" t="s">
        <v>101</v>
      </c>
      <c r="O44" s="446"/>
      <c r="P44" s="428" t="str">
        <f>IF(tabProjList[[#This Row],[Link 1]]&lt;&gt;"",HYPERLINK(tabProjList[[#This Row],[Link 1]],"Link 1"),"")</f>
        <v>Link 1</v>
      </c>
      <c r="Q44" s="428" t="str">
        <f>IF(tabProjList[[#This Row],[Link 2]]&lt;&gt;"",HYPERLINK(tabProjList[[#This Row],[Link 2]],"Link 2"),"")</f>
        <v>Link 2</v>
      </c>
      <c r="R44" s="428" t="str">
        <f>IF(tabProjList[[#This Row],[Link 3]]&lt;&gt;"",HYPERLINK(tabProjList[[#This Row],[Link 3]],"Link 3"),"")</f>
        <v/>
      </c>
      <c r="S44" s="428" t="str">
        <f>IF(tabProjList[[#This Row],[Link 4]]&lt;&gt;"",HYPERLINK(tabProjList[[#This Row],[Link 4]],"Link 4"),"")</f>
        <v/>
      </c>
      <c r="T44" s="428" t="str">
        <f>IF(tabProjList[[#This Row],[Link 5]]&lt;&gt;"",HYPERLINK(tabProjList[[#This Row],[Link 5]],"Link 5"),"")</f>
        <v/>
      </c>
      <c r="U44" s="428" t="str">
        <f>IF(tabProjList[[#This Row],[Link 6]]&lt;&gt;"",HYPERLINK(tabProjList[[#This Row],[Link 6]],"Link 6"),"")</f>
        <v/>
      </c>
      <c r="V44" s="428" t="str">
        <f>IF(tabProjList[[#This Row],[Link 7]]&lt;&gt;"",HYPERLINK(tabProjList[[#This Row],[Link 7]],"Link 7"),"")</f>
        <v/>
      </c>
      <c r="W44" s="446" t="s">
        <v>2635</v>
      </c>
      <c r="X44" s="446" t="s">
        <v>2634</v>
      </c>
      <c r="Y44" s="446" t="s">
        <v>413</v>
      </c>
      <c r="Z44" s="446" t="s">
        <v>413</v>
      </c>
      <c r="AA44" s="446" t="s">
        <v>413</v>
      </c>
      <c r="AB44" s="446" t="s">
        <v>413</v>
      </c>
      <c r="AC44" s="446" t="s">
        <v>413</v>
      </c>
    </row>
    <row r="45" spans="1:29" hidden="1">
      <c r="A45" s="421" t="s">
        <v>2633</v>
      </c>
      <c r="B45" s="422" t="s">
        <v>878</v>
      </c>
      <c r="C45" s="423" t="s">
        <v>1676</v>
      </c>
      <c r="D45" s="422" t="s">
        <v>107</v>
      </c>
      <c r="E45" s="453">
        <v>2022</v>
      </c>
      <c r="F45" s="453" t="s">
        <v>413</v>
      </c>
      <c r="G45" s="453">
        <v>2027</v>
      </c>
      <c r="H45" s="453" t="s">
        <v>413</v>
      </c>
      <c r="I45" s="424" t="s">
        <v>798</v>
      </c>
      <c r="J45" s="424"/>
      <c r="K45" s="425">
        <v>6</v>
      </c>
      <c r="L45" s="425">
        <v>10</v>
      </c>
      <c r="M45" s="427" t="s">
        <v>918</v>
      </c>
      <c r="N45" s="454" t="s">
        <v>113</v>
      </c>
      <c r="O45" s="446" t="s">
        <v>2633</v>
      </c>
      <c r="P45" s="428" t="str">
        <f>IF(tabProjList[[#This Row],[Link 1]]&lt;&gt;"",HYPERLINK(tabProjList[[#This Row],[Link 1]],"Link 1"),"")</f>
        <v>Link 1</v>
      </c>
      <c r="Q45" s="428" t="str">
        <f>IF(tabProjList[[#This Row],[Link 2]]&lt;&gt;"",HYPERLINK(tabProjList[[#This Row],[Link 2]],"Link 2"),"")</f>
        <v>Link 2</v>
      </c>
      <c r="R45" s="428" t="str">
        <f>IF(tabProjList[[#This Row],[Link 3]]&lt;&gt;"",HYPERLINK(tabProjList[[#This Row],[Link 3]],"Link 3"),"")</f>
        <v>Link 3</v>
      </c>
      <c r="S45" s="428" t="str">
        <f>IF(tabProjList[[#This Row],[Link 4]]&lt;&gt;"",HYPERLINK(tabProjList[[#This Row],[Link 4]],"Link 4"),"")</f>
        <v/>
      </c>
      <c r="T45" s="428" t="str">
        <f>IF(tabProjList[[#This Row],[Link 5]]&lt;&gt;"",HYPERLINK(tabProjList[[#This Row],[Link 5]],"Link 5"),"")</f>
        <v/>
      </c>
      <c r="U45" s="428" t="str">
        <f>IF(tabProjList[[#This Row],[Link 6]]&lt;&gt;"",HYPERLINK(tabProjList[[#This Row],[Link 6]],"Link 6"),"")</f>
        <v/>
      </c>
      <c r="V45" s="428" t="str">
        <f>IF(tabProjList[[#This Row],[Link 7]]&lt;&gt;"",HYPERLINK(tabProjList[[#This Row],[Link 7]],"Link 7"),"")</f>
        <v/>
      </c>
      <c r="W45" s="446" t="s">
        <v>2632</v>
      </c>
      <c r="X45" s="446" t="s">
        <v>2631</v>
      </c>
      <c r="Y45" s="446" t="s">
        <v>2630</v>
      </c>
      <c r="Z45" s="446" t="s">
        <v>413</v>
      </c>
      <c r="AA45" s="446" t="s">
        <v>413</v>
      </c>
      <c r="AB45" s="446" t="s">
        <v>413</v>
      </c>
      <c r="AC45" s="446" t="s">
        <v>413</v>
      </c>
    </row>
    <row r="46" spans="1:29" hidden="1">
      <c r="A46" s="421" t="s">
        <v>2629</v>
      </c>
      <c r="B46" s="422" t="s">
        <v>1060</v>
      </c>
      <c r="C46" s="423" t="s">
        <v>2628</v>
      </c>
      <c r="D46" s="422" t="s">
        <v>892</v>
      </c>
      <c r="E46" s="453">
        <v>2022</v>
      </c>
      <c r="F46" s="453" t="s">
        <v>413</v>
      </c>
      <c r="G46" s="453" t="s">
        <v>413</v>
      </c>
      <c r="H46" s="453" t="s">
        <v>413</v>
      </c>
      <c r="I46" s="424" t="s">
        <v>798</v>
      </c>
      <c r="J46" s="424"/>
      <c r="K46" s="425"/>
      <c r="L46" s="425"/>
      <c r="M46" s="427" t="s">
        <v>881</v>
      </c>
      <c r="N46" s="454" t="s">
        <v>898</v>
      </c>
      <c r="O46" s="446"/>
      <c r="P46" s="428" t="str">
        <f>IF(tabProjList[[#This Row],[Link 1]]&lt;&gt;"",HYPERLINK(tabProjList[[#This Row],[Link 1]],"Link 1"),"")</f>
        <v>Link 1</v>
      </c>
      <c r="Q46" s="428" t="str">
        <f>IF(tabProjList[[#This Row],[Link 2]]&lt;&gt;"",HYPERLINK(tabProjList[[#This Row],[Link 2]],"Link 2"),"")</f>
        <v/>
      </c>
      <c r="R46" s="428" t="str">
        <f>IF(tabProjList[[#This Row],[Link 3]]&lt;&gt;"",HYPERLINK(tabProjList[[#This Row],[Link 3]],"Link 3"),"")</f>
        <v/>
      </c>
      <c r="S46" s="428" t="str">
        <f>IF(tabProjList[[#This Row],[Link 4]]&lt;&gt;"",HYPERLINK(tabProjList[[#This Row],[Link 4]],"Link 4"),"")</f>
        <v/>
      </c>
      <c r="T46" s="428" t="str">
        <f>IF(tabProjList[[#This Row],[Link 5]]&lt;&gt;"",HYPERLINK(tabProjList[[#This Row],[Link 5]],"Link 5"),"")</f>
        <v/>
      </c>
      <c r="U46" s="428" t="str">
        <f>IF(tabProjList[[#This Row],[Link 6]]&lt;&gt;"",HYPERLINK(tabProjList[[#This Row],[Link 6]],"Link 6"),"")</f>
        <v/>
      </c>
      <c r="V46" s="428" t="str">
        <f>IF(tabProjList[[#This Row],[Link 7]]&lt;&gt;"",HYPERLINK(tabProjList[[#This Row],[Link 7]],"Link 7"),"")</f>
        <v/>
      </c>
      <c r="W46" s="446" t="s">
        <v>2627</v>
      </c>
      <c r="X46" s="446" t="s">
        <v>413</v>
      </c>
      <c r="Y46" s="446" t="s">
        <v>413</v>
      </c>
      <c r="Z46" s="446" t="s">
        <v>413</v>
      </c>
      <c r="AA46" s="446" t="s">
        <v>413</v>
      </c>
      <c r="AB46" s="446" t="s">
        <v>413</v>
      </c>
      <c r="AC46" s="446" t="s">
        <v>413</v>
      </c>
    </row>
    <row r="47" spans="1:29" hidden="1">
      <c r="A47" s="421" t="s">
        <v>2626</v>
      </c>
      <c r="B47" s="422" t="s">
        <v>427</v>
      </c>
      <c r="C47" s="423" t="s">
        <v>2623</v>
      </c>
      <c r="D47" s="422" t="s">
        <v>779</v>
      </c>
      <c r="E47" s="453">
        <v>2021</v>
      </c>
      <c r="F47" s="453">
        <v>2023</v>
      </c>
      <c r="G47" s="453">
        <v>2025</v>
      </c>
      <c r="H47" s="453" t="s">
        <v>413</v>
      </c>
      <c r="I47" s="424" t="s">
        <v>798</v>
      </c>
      <c r="J47" s="424">
        <v>1</v>
      </c>
      <c r="K47" s="425">
        <v>1.84</v>
      </c>
      <c r="L47" s="425">
        <v>2</v>
      </c>
      <c r="M47" s="427" t="s">
        <v>923</v>
      </c>
      <c r="N47" s="454" t="s">
        <v>113</v>
      </c>
      <c r="O47" s="446" t="s">
        <v>1363</v>
      </c>
      <c r="P47" s="428" t="str">
        <f>IF(tabProjList[[#This Row],[Link 1]]&lt;&gt;"",HYPERLINK(tabProjList[[#This Row],[Link 1]],"Link 1"),"")</f>
        <v>Link 1</v>
      </c>
      <c r="Q47" s="428" t="str">
        <f>IF(tabProjList[[#This Row],[Link 2]]&lt;&gt;"",HYPERLINK(tabProjList[[#This Row],[Link 2]],"Link 2"),"")</f>
        <v>Link 2</v>
      </c>
      <c r="R47" s="428" t="str">
        <f>IF(tabProjList[[#This Row],[Link 3]]&lt;&gt;"",HYPERLINK(tabProjList[[#This Row],[Link 3]],"Link 3"),"")</f>
        <v/>
      </c>
      <c r="S47" s="428" t="str">
        <f>IF(tabProjList[[#This Row],[Link 4]]&lt;&gt;"",HYPERLINK(tabProjList[[#This Row],[Link 4]],"Link 4"),"")</f>
        <v/>
      </c>
      <c r="T47" s="428" t="str">
        <f>IF(tabProjList[[#This Row],[Link 5]]&lt;&gt;"",HYPERLINK(tabProjList[[#This Row],[Link 5]],"Link 5"),"")</f>
        <v/>
      </c>
      <c r="U47" s="428" t="str">
        <f>IF(tabProjList[[#This Row],[Link 6]]&lt;&gt;"",HYPERLINK(tabProjList[[#This Row],[Link 6]],"Link 6"),"")</f>
        <v/>
      </c>
      <c r="V47" s="428" t="str">
        <f>IF(tabProjList[[#This Row],[Link 7]]&lt;&gt;"",HYPERLINK(tabProjList[[#This Row],[Link 7]],"Link 7"),"")</f>
        <v/>
      </c>
      <c r="W47" s="446" t="s">
        <v>2622</v>
      </c>
      <c r="X47" s="446" t="s">
        <v>2621</v>
      </c>
      <c r="Y47" s="446" t="s">
        <v>413</v>
      </c>
      <c r="Z47" s="446" t="s">
        <v>413</v>
      </c>
      <c r="AA47" s="446" t="s">
        <v>413</v>
      </c>
      <c r="AB47" s="446" t="s">
        <v>413</v>
      </c>
      <c r="AC47" s="446" t="s">
        <v>413</v>
      </c>
    </row>
    <row r="48" spans="1:29" hidden="1">
      <c r="A48" s="421" t="s">
        <v>2625</v>
      </c>
      <c r="B48" s="422" t="s">
        <v>427</v>
      </c>
      <c r="C48" s="423" t="s">
        <v>2623</v>
      </c>
      <c r="D48" s="422" t="s">
        <v>779</v>
      </c>
      <c r="E48" s="453">
        <v>2021</v>
      </c>
      <c r="F48" s="453" t="s">
        <v>413</v>
      </c>
      <c r="G48" s="453" t="s">
        <v>413</v>
      </c>
      <c r="H48" s="453" t="s">
        <v>413</v>
      </c>
      <c r="I48" s="424" t="s">
        <v>798</v>
      </c>
      <c r="J48" s="424">
        <v>2</v>
      </c>
      <c r="K48" s="425">
        <v>1.84</v>
      </c>
      <c r="L48" s="425">
        <v>2</v>
      </c>
      <c r="M48" s="427" t="s">
        <v>923</v>
      </c>
      <c r="N48" s="454" t="s">
        <v>113</v>
      </c>
      <c r="O48" s="446" t="s">
        <v>1363</v>
      </c>
      <c r="P48" s="428" t="str">
        <f>IF(tabProjList[[#This Row],[Link 1]]&lt;&gt;"",HYPERLINK(tabProjList[[#This Row],[Link 1]],"Link 1"),"")</f>
        <v>Link 1</v>
      </c>
      <c r="Q48" s="428" t="str">
        <f>IF(tabProjList[[#This Row],[Link 2]]&lt;&gt;"",HYPERLINK(tabProjList[[#This Row],[Link 2]],"Link 2"),"")</f>
        <v>Link 2</v>
      </c>
      <c r="R48" s="428" t="str">
        <f>IF(tabProjList[[#This Row],[Link 3]]&lt;&gt;"",HYPERLINK(tabProjList[[#This Row],[Link 3]],"Link 3"),"")</f>
        <v/>
      </c>
      <c r="S48" s="428" t="str">
        <f>IF(tabProjList[[#This Row],[Link 4]]&lt;&gt;"",HYPERLINK(tabProjList[[#This Row],[Link 4]],"Link 4"),"")</f>
        <v/>
      </c>
      <c r="T48" s="428" t="str">
        <f>IF(tabProjList[[#This Row],[Link 5]]&lt;&gt;"",HYPERLINK(tabProjList[[#This Row],[Link 5]],"Link 5"),"")</f>
        <v/>
      </c>
      <c r="U48" s="428" t="str">
        <f>IF(tabProjList[[#This Row],[Link 6]]&lt;&gt;"",HYPERLINK(tabProjList[[#This Row],[Link 6]],"Link 6"),"")</f>
        <v/>
      </c>
      <c r="V48" s="428" t="str">
        <f>IF(tabProjList[[#This Row],[Link 7]]&lt;&gt;"",HYPERLINK(tabProjList[[#This Row],[Link 7]],"Link 7"),"")</f>
        <v/>
      </c>
      <c r="W48" s="446" t="s">
        <v>2622</v>
      </c>
      <c r="X48" s="446" t="s">
        <v>2621</v>
      </c>
      <c r="Y48" s="446" t="s">
        <v>413</v>
      </c>
      <c r="Z48" s="446" t="s">
        <v>413</v>
      </c>
      <c r="AA48" s="446" t="s">
        <v>413</v>
      </c>
      <c r="AB48" s="446" t="s">
        <v>413</v>
      </c>
      <c r="AC48" s="446" t="s">
        <v>413</v>
      </c>
    </row>
    <row r="49" spans="1:29" hidden="1">
      <c r="A49" s="434" t="s">
        <v>2624</v>
      </c>
      <c r="B49" s="450" t="s">
        <v>427</v>
      </c>
      <c r="C49" s="423" t="s">
        <v>2623</v>
      </c>
      <c r="D49" s="450" t="s">
        <v>779</v>
      </c>
      <c r="E49" s="451">
        <v>2021</v>
      </c>
      <c r="F49" s="453" t="s">
        <v>413</v>
      </c>
      <c r="G49" s="451" t="s">
        <v>413</v>
      </c>
      <c r="H49" s="451" t="s">
        <v>413</v>
      </c>
      <c r="I49" s="424" t="s">
        <v>798</v>
      </c>
      <c r="J49" s="424">
        <v>3</v>
      </c>
      <c r="K49" s="425">
        <v>1.84</v>
      </c>
      <c r="L49" s="425">
        <v>2</v>
      </c>
      <c r="M49" s="427" t="s">
        <v>923</v>
      </c>
      <c r="N49" s="489" t="s">
        <v>113</v>
      </c>
      <c r="O49" s="446" t="s">
        <v>1363</v>
      </c>
      <c r="P49" s="428" t="str">
        <f>IF(tabProjList[[#This Row],[Link 1]]&lt;&gt;"",HYPERLINK(tabProjList[[#This Row],[Link 1]],"Link 1"),"")</f>
        <v>Link 1</v>
      </c>
      <c r="Q49" s="428" t="str">
        <f>IF(tabProjList[[#This Row],[Link 2]]&lt;&gt;"",HYPERLINK(tabProjList[[#This Row],[Link 2]],"Link 2"),"")</f>
        <v>Link 2</v>
      </c>
      <c r="R49" s="428" t="str">
        <f>IF(tabProjList[[#This Row],[Link 3]]&lt;&gt;"",HYPERLINK(tabProjList[[#This Row],[Link 3]],"Link 3"),"")</f>
        <v/>
      </c>
      <c r="S49" s="428" t="str">
        <f>IF(tabProjList[[#This Row],[Link 4]]&lt;&gt;"",HYPERLINK(tabProjList[[#This Row],[Link 4]],"Link 4"),"")</f>
        <v/>
      </c>
      <c r="T49" s="428" t="str">
        <f>IF(tabProjList[[#This Row],[Link 5]]&lt;&gt;"",HYPERLINK(tabProjList[[#This Row],[Link 5]],"Link 5"),"")</f>
        <v/>
      </c>
      <c r="U49" s="428" t="str">
        <f>IF(tabProjList[[#This Row],[Link 6]]&lt;&gt;"",HYPERLINK(tabProjList[[#This Row],[Link 6]],"Link 6"),"")</f>
        <v/>
      </c>
      <c r="V49" s="428" t="str">
        <f>IF(tabProjList[[#This Row],[Link 7]]&lt;&gt;"",HYPERLINK(tabProjList[[#This Row],[Link 7]],"Link 7"),"")</f>
        <v/>
      </c>
      <c r="W49" s="446" t="s">
        <v>2622</v>
      </c>
      <c r="X49" s="446" t="s">
        <v>2621</v>
      </c>
      <c r="Y49" s="446" t="s">
        <v>413</v>
      </c>
      <c r="Z49" s="446" t="s">
        <v>413</v>
      </c>
      <c r="AA49" s="446" t="s">
        <v>413</v>
      </c>
      <c r="AB49" s="446" t="s">
        <v>413</v>
      </c>
      <c r="AC49" s="446" t="s">
        <v>413</v>
      </c>
    </row>
    <row r="50" spans="1:29" hidden="1">
      <c r="A50" s="434" t="s">
        <v>2620</v>
      </c>
      <c r="B50" s="450" t="s">
        <v>263</v>
      </c>
      <c r="C50" s="423" t="s">
        <v>2619</v>
      </c>
      <c r="D50" s="450" t="s">
        <v>779</v>
      </c>
      <c r="E50" s="451">
        <v>2021</v>
      </c>
      <c r="F50" s="451">
        <v>2023</v>
      </c>
      <c r="G50" s="451">
        <v>2025</v>
      </c>
      <c r="H50" s="451" t="s">
        <v>413</v>
      </c>
      <c r="I50" s="424" t="s">
        <v>798</v>
      </c>
      <c r="J50" s="449"/>
      <c r="K50" s="448">
        <v>2.2999999999999998</v>
      </c>
      <c r="L50" s="448">
        <v>2.2999999999999998</v>
      </c>
      <c r="M50" s="452" t="s">
        <v>899</v>
      </c>
      <c r="N50" s="454" t="s">
        <v>113</v>
      </c>
      <c r="O50" s="446" t="s">
        <v>2605</v>
      </c>
      <c r="P50" s="428" t="str">
        <f>IF(tabProjList[[#This Row],[Link 1]]&lt;&gt;"",HYPERLINK(tabProjList[[#This Row],[Link 1]],"Link 1"),"")</f>
        <v>Link 1</v>
      </c>
      <c r="Q50" s="428" t="str">
        <f>IF(tabProjList[[#This Row],[Link 2]]&lt;&gt;"",HYPERLINK(tabProjList[[#This Row],[Link 2]],"Link 2"),"")</f>
        <v>Link 2</v>
      </c>
      <c r="R50" s="428" t="str">
        <f>IF(tabProjList[[#This Row],[Link 3]]&lt;&gt;"",HYPERLINK(tabProjList[[#This Row],[Link 3]],"Link 3"),"")</f>
        <v>Link 3</v>
      </c>
      <c r="S50" s="428" t="str">
        <f>IF(tabProjList[[#This Row],[Link 4]]&lt;&gt;"",HYPERLINK(tabProjList[[#This Row],[Link 4]],"Link 4"),"")</f>
        <v>Link 4</v>
      </c>
      <c r="T50" s="428" t="str">
        <f>IF(tabProjList[[#This Row],[Link 5]]&lt;&gt;"",HYPERLINK(tabProjList[[#This Row],[Link 5]],"Link 5"),"")</f>
        <v>Link 5</v>
      </c>
      <c r="U50" s="428" t="str">
        <f>IF(tabProjList[[#This Row],[Link 6]]&lt;&gt;"",HYPERLINK(tabProjList[[#This Row],[Link 6]],"Link 6"),"")</f>
        <v/>
      </c>
      <c r="V50" s="428" t="str">
        <f>IF(tabProjList[[#This Row],[Link 7]]&lt;&gt;"",HYPERLINK(tabProjList[[#This Row],[Link 7]],"Link 7"),"")</f>
        <v/>
      </c>
      <c r="W50" s="446" t="s">
        <v>1587</v>
      </c>
      <c r="X50" s="446" t="s">
        <v>2618</v>
      </c>
      <c r="Y50" s="446" t="s">
        <v>2609</v>
      </c>
      <c r="Z50" s="446" t="s">
        <v>2617</v>
      </c>
      <c r="AA50" s="446" t="s">
        <v>2608</v>
      </c>
      <c r="AB50" s="446" t="s">
        <v>413</v>
      </c>
      <c r="AC50" s="446" t="s">
        <v>413</v>
      </c>
    </row>
    <row r="51" spans="1:29" hidden="1">
      <c r="A51" s="474" t="s">
        <v>2615</v>
      </c>
      <c r="B51" s="472" t="s">
        <v>102</v>
      </c>
      <c r="C51" s="473" t="s">
        <v>2616</v>
      </c>
      <c r="D51" s="422" t="s">
        <v>107</v>
      </c>
      <c r="E51" s="472">
        <v>2022</v>
      </c>
      <c r="F51" s="472" t="s">
        <v>413</v>
      </c>
      <c r="G51" s="451" t="s">
        <v>413</v>
      </c>
      <c r="H51" s="451" t="s">
        <v>413</v>
      </c>
      <c r="I51" s="424" t="s">
        <v>798</v>
      </c>
      <c r="J51" s="483"/>
      <c r="K51" s="470">
        <v>5</v>
      </c>
      <c r="L51" s="470">
        <v>5</v>
      </c>
      <c r="M51" s="452" t="s">
        <v>918</v>
      </c>
      <c r="N51" s="454" t="s">
        <v>113</v>
      </c>
      <c r="O51" s="446" t="s">
        <v>2615</v>
      </c>
      <c r="P51" s="428" t="str">
        <f>IF(tabProjList[[#This Row],[Link 1]]&lt;&gt;"",HYPERLINK(tabProjList[[#This Row],[Link 1]],"Link 1"),"")</f>
        <v>Link 1</v>
      </c>
      <c r="Q51" s="428" t="str">
        <f>IF(tabProjList[[#This Row],[Link 2]]&lt;&gt;"",HYPERLINK(tabProjList[[#This Row],[Link 2]],"Link 2"),"")</f>
        <v>Link 2</v>
      </c>
      <c r="R51" s="428" t="str">
        <f>IF(tabProjList[[#This Row],[Link 3]]&lt;&gt;"",HYPERLINK(tabProjList[[#This Row],[Link 3]],"Link 3"),"")</f>
        <v/>
      </c>
      <c r="S51" s="428" t="str">
        <f>IF(tabProjList[[#This Row],[Link 4]]&lt;&gt;"",HYPERLINK(tabProjList[[#This Row],[Link 4]],"Link 4"),"")</f>
        <v/>
      </c>
      <c r="T51" s="428" t="str">
        <f>IF(tabProjList[[#This Row],[Link 5]]&lt;&gt;"",HYPERLINK(tabProjList[[#This Row],[Link 5]],"Link 5"),"")</f>
        <v/>
      </c>
      <c r="U51" s="428" t="str">
        <f>IF(tabProjList[[#This Row],[Link 6]]&lt;&gt;"",HYPERLINK(tabProjList[[#This Row],[Link 6]],"Link 6"),"")</f>
        <v/>
      </c>
      <c r="V51" s="428" t="str">
        <f>IF(tabProjList[[#This Row],[Link 7]]&lt;&gt;"",HYPERLINK(tabProjList[[#This Row],[Link 7]],"Link 7"),"")</f>
        <v/>
      </c>
      <c r="W51" s="446" t="s">
        <v>1023</v>
      </c>
      <c r="X51" s="446" t="s">
        <v>2614</v>
      </c>
      <c r="Y51" s="446" t="s">
        <v>413</v>
      </c>
      <c r="Z51" s="446" t="s">
        <v>413</v>
      </c>
      <c r="AA51" s="446" t="s">
        <v>413</v>
      </c>
      <c r="AB51" s="446" t="s">
        <v>413</v>
      </c>
      <c r="AC51" s="446" t="s">
        <v>413</v>
      </c>
    </row>
    <row r="52" spans="1:29" hidden="1">
      <c r="A52" s="434" t="s">
        <v>2612</v>
      </c>
      <c r="B52" s="450" t="s">
        <v>87</v>
      </c>
      <c r="C52" s="423" t="s">
        <v>2613</v>
      </c>
      <c r="D52" s="450" t="s">
        <v>107</v>
      </c>
      <c r="E52" s="451">
        <v>2021</v>
      </c>
      <c r="F52" s="451" t="s">
        <v>413</v>
      </c>
      <c r="G52" s="451" t="s">
        <v>413</v>
      </c>
      <c r="H52" s="451" t="s">
        <v>413</v>
      </c>
      <c r="I52" s="424" t="s">
        <v>798</v>
      </c>
      <c r="J52" s="449"/>
      <c r="K52" s="448"/>
      <c r="L52" s="448"/>
      <c r="M52" s="427" t="s">
        <v>918</v>
      </c>
      <c r="N52" s="466" t="s">
        <v>113</v>
      </c>
      <c r="O52" s="446" t="s">
        <v>2612</v>
      </c>
      <c r="P52" s="428" t="str">
        <f>IF(tabProjList[[#This Row],[Link 1]]&lt;&gt;"",HYPERLINK(tabProjList[[#This Row],[Link 1]],"Link 1"),"")</f>
        <v>Link 1</v>
      </c>
      <c r="Q52" s="428" t="str">
        <f>IF(tabProjList[[#This Row],[Link 2]]&lt;&gt;"",HYPERLINK(tabProjList[[#This Row],[Link 2]],"Link 2"),"")</f>
        <v/>
      </c>
      <c r="R52" s="428" t="str">
        <f>IF(tabProjList[[#This Row],[Link 3]]&lt;&gt;"",HYPERLINK(tabProjList[[#This Row],[Link 3]],"Link 3"),"")</f>
        <v/>
      </c>
      <c r="S52" s="428" t="str">
        <f>IF(tabProjList[[#This Row],[Link 4]]&lt;&gt;"",HYPERLINK(tabProjList[[#This Row],[Link 4]],"Link 4"),"")</f>
        <v/>
      </c>
      <c r="T52" s="428" t="str">
        <f>IF(tabProjList[[#This Row],[Link 5]]&lt;&gt;"",HYPERLINK(tabProjList[[#This Row],[Link 5]],"Link 5"),"")</f>
        <v/>
      </c>
      <c r="U52" s="428" t="str">
        <f>IF(tabProjList[[#This Row],[Link 6]]&lt;&gt;"",HYPERLINK(tabProjList[[#This Row],[Link 6]],"Link 6"),"")</f>
        <v/>
      </c>
      <c r="V52" s="428" t="str">
        <f>IF(tabProjList[[#This Row],[Link 7]]&lt;&gt;"",HYPERLINK(tabProjList[[#This Row],[Link 7]],"Link 7"),"")</f>
        <v/>
      </c>
      <c r="W52" s="446" t="s">
        <v>2611</v>
      </c>
      <c r="X52" s="446" t="s">
        <v>413</v>
      </c>
      <c r="Y52" s="446" t="s">
        <v>413</v>
      </c>
      <c r="Z52" s="446" t="s">
        <v>413</v>
      </c>
      <c r="AA52" s="446" t="s">
        <v>413</v>
      </c>
      <c r="AB52" s="446" t="s">
        <v>413</v>
      </c>
      <c r="AC52" s="446" t="s">
        <v>413</v>
      </c>
    </row>
    <row r="53" spans="1:29" hidden="1">
      <c r="A53" s="421" t="s">
        <v>2610</v>
      </c>
      <c r="B53" s="422" t="s">
        <v>263</v>
      </c>
      <c r="C53" s="423" t="s">
        <v>2606</v>
      </c>
      <c r="D53" s="450" t="s">
        <v>959</v>
      </c>
      <c r="E53" s="453">
        <v>2021</v>
      </c>
      <c r="F53" s="453">
        <v>2025</v>
      </c>
      <c r="G53" s="453">
        <v>2027</v>
      </c>
      <c r="H53" s="453" t="s">
        <v>413</v>
      </c>
      <c r="I53" s="424" t="s">
        <v>798</v>
      </c>
      <c r="J53" s="449">
        <v>1</v>
      </c>
      <c r="K53" s="448">
        <v>2.2999999999999998</v>
      </c>
      <c r="L53" s="448">
        <v>2.2999999999999998</v>
      </c>
      <c r="M53" s="427" t="s">
        <v>958</v>
      </c>
      <c r="N53" s="454" t="s">
        <v>113</v>
      </c>
      <c r="O53" s="446" t="s">
        <v>2605</v>
      </c>
      <c r="P53" s="428" t="str">
        <f>IF(tabProjList[[#This Row],[Link 1]]&lt;&gt;"",HYPERLINK(tabProjList[[#This Row],[Link 1]],"Link 1"),"")</f>
        <v>Link 1</v>
      </c>
      <c r="Q53" s="428" t="str">
        <f>IF(tabProjList[[#This Row],[Link 2]]&lt;&gt;"",HYPERLINK(tabProjList[[#This Row],[Link 2]],"Link 2"),"")</f>
        <v>Link 2</v>
      </c>
      <c r="R53" s="428" t="str">
        <f>IF(tabProjList[[#This Row],[Link 3]]&lt;&gt;"",HYPERLINK(tabProjList[[#This Row],[Link 3]],"Link 3"),"")</f>
        <v>Link 3</v>
      </c>
      <c r="S53" s="428" t="str">
        <f>IF(tabProjList[[#This Row],[Link 4]]&lt;&gt;"",HYPERLINK(tabProjList[[#This Row],[Link 4]],"Link 4"),"")</f>
        <v/>
      </c>
      <c r="T53" s="428" t="str">
        <f>IF(tabProjList[[#This Row],[Link 5]]&lt;&gt;"",HYPERLINK(tabProjList[[#This Row],[Link 5]],"Link 5"),"")</f>
        <v/>
      </c>
      <c r="U53" s="428" t="str">
        <f>IF(tabProjList[[#This Row],[Link 6]]&lt;&gt;"",HYPERLINK(tabProjList[[#This Row],[Link 6]],"Link 6"),"")</f>
        <v/>
      </c>
      <c r="V53" s="428" t="str">
        <f>IF(tabProjList[[#This Row],[Link 7]]&lt;&gt;"",HYPERLINK(tabProjList[[#This Row],[Link 7]],"Link 7"),"")</f>
        <v/>
      </c>
      <c r="W53" s="446" t="s">
        <v>2609</v>
      </c>
      <c r="X53" s="446" t="s">
        <v>2608</v>
      </c>
      <c r="Y53" s="446" t="s">
        <v>2604</v>
      </c>
      <c r="Z53" s="446" t="s">
        <v>413</v>
      </c>
      <c r="AA53" s="446" t="s">
        <v>413</v>
      </c>
      <c r="AB53" s="446" t="s">
        <v>413</v>
      </c>
      <c r="AC53" s="446" t="s">
        <v>413</v>
      </c>
    </row>
    <row r="54" spans="1:29" hidden="1">
      <c r="A54" s="434" t="s">
        <v>2607</v>
      </c>
      <c r="B54" s="450" t="s">
        <v>263</v>
      </c>
      <c r="C54" s="423" t="s">
        <v>2606</v>
      </c>
      <c r="D54" s="450" t="s">
        <v>959</v>
      </c>
      <c r="E54" s="451">
        <v>2021</v>
      </c>
      <c r="F54" s="451">
        <v>2025</v>
      </c>
      <c r="G54" s="451" t="s">
        <v>413</v>
      </c>
      <c r="H54" s="451" t="s">
        <v>413</v>
      </c>
      <c r="I54" s="424" t="s">
        <v>798</v>
      </c>
      <c r="J54" s="449">
        <v>2</v>
      </c>
      <c r="K54" s="448">
        <v>10</v>
      </c>
      <c r="L54" s="448">
        <v>10</v>
      </c>
      <c r="M54" s="455" t="s">
        <v>958</v>
      </c>
      <c r="N54" s="454" t="s">
        <v>113</v>
      </c>
      <c r="O54" s="446" t="s">
        <v>2605</v>
      </c>
      <c r="P54" s="428" t="str">
        <f>IF(tabProjList[[#This Row],[Link 1]]&lt;&gt;"",HYPERLINK(tabProjList[[#This Row],[Link 1]],"Link 1"),"")</f>
        <v>Link 1</v>
      </c>
      <c r="Q54" s="428" t="str">
        <f>IF(tabProjList[[#This Row],[Link 2]]&lt;&gt;"",HYPERLINK(tabProjList[[#This Row],[Link 2]],"Link 2"),"")</f>
        <v/>
      </c>
      <c r="R54" s="428" t="str">
        <f>IF(tabProjList[[#This Row],[Link 3]]&lt;&gt;"",HYPERLINK(tabProjList[[#This Row],[Link 3]],"Link 3"),"")</f>
        <v/>
      </c>
      <c r="S54" s="428" t="str">
        <f>IF(tabProjList[[#This Row],[Link 4]]&lt;&gt;"",HYPERLINK(tabProjList[[#This Row],[Link 4]],"Link 4"),"")</f>
        <v/>
      </c>
      <c r="T54" s="428" t="str">
        <f>IF(tabProjList[[#This Row],[Link 5]]&lt;&gt;"",HYPERLINK(tabProjList[[#This Row],[Link 5]],"Link 5"),"")</f>
        <v/>
      </c>
      <c r="U54" s="428" t="str">
        <f>IF(tabProjList[[#This Row],[Link 6]]&lt;&gt;"",HYPERLINK(tabProjList[[#This Row],[Link 6]],"Link 6"),"")</f>
        <v/>
      </c>
      <c r="V54" s="428" t="str">
        <f>IF(tabProjList[[#This Row],[Link 7]]&lt;&gt;"",HYPERLINK(tabProjList[[#This Row],[Link 7]],"Link 7"),"")</f>
        <v/>
      </c>
      <c r="W54" s="446" t="s">
        <v>2604</v>
      </c>
      <c r="X54" s="446" t="s">
        <v>413</v>
      </c>
      <c r="Y54" s="446" t="s">
        <v>413</v>
      </c>
      <c r="Z54" s="446" t="s">
        <v>413</v>
      </c>
      <c r="AA54" s="446" t="s">
        <v>413</v>
      </c>
      <c r="AB54" s="446" t="s">
        <v>413</v>
      </c>
      <c r="AC54" s="446" t="s">
        <v>413</v>
      </c>
    </row>
    <row r="55" spans="1:29" hidden="1">
      <c r="A55" s="421" t="s">
        <v>2603</v>
      </c>
      <c r="B55" s="422" t="s">
        <v>1402</v>
      </c>
      <c r="C55" s="423" t="s">
        <v>2602</v>
      </c>
      <c r="D55" s="422" t="s">
        <v>892</v>
      </c>
      <c r="E55" s="453">
        <v>2022</v>
      </c>
      <c r="F55" s="453" t="s">
        <v>413</v>
      </c>
      <c r="G55" s="453" t="s">
        <v>413</v>
      </c>
      <c r="H55" s="453" t="s">
        <v>413</v>
      </c>
      <c r="I55" s="422" t="s">
        <v>798</v>
      </c>
      <c r="J55" s="424"/>
      <c r="K55" s="425"/>
      <c r="L55" s="425"/>
      <c r="M55" s="452" t="s">
        <v>899</v>
      </c>
      <c r="N55" s="454" t="s">
        <v>113</v>
      </c>
      <c r="O55" s="446"/>
      <c r="P55" s="428" t="str">
        <f>IF(tabProjList[[#This Row],[Link 1]]&lt;&gt;"",HYPERLINK(tabProjList[[#This Row],[Link 1]],"Link 1"),"")</f>
        <v>Link 1</v>
      </c>
      <c r="Q55" s="428" t="str">
        <f>IF(tabProjList[[#This Row],[Link 2]]&lt;&gt;"",HYPERLINK(tabProjList[[#This Row],[Link 2]],"Link 2"),"")</f>
        <v/>
      </c>
      <c r="R55" s="428" t="str">
        <f>IF(tabProjList[[#This Row],[Link 3]]&lt;&gt;"",HYPERLINK(tabProjList[[#This Row],[Link 3]],"Link 3"),"")</f>
        <v/>
      </c>
      <c r="S55" s="428" t="str">
        <f>IF(tabProjList[[#This Row],[Link 4]]&lt;&gt;"",HYPERLINK(tabProjList[[#This Row],[Link 4]],"Link 4"),"")</f>
        <v/>
      </c>
      <c r="T55" s="428" t="str">
        <f>IF(tabProjList[[#This Row],[Link 5]]&lt;&gt;"",HYPERLINK(tabProjList[[#This Row],[Link 5]],"Link 5"),"")</f>
        <v/>
      </c>
      <c r="U55" s="428" t="str">
        <f>IF(tabProjList[[#This Row],[Link 6]]&lt;&gt;"",HYPERLINK(tabProjList[[#This Row],[Link 6]],"Link 6"),"")</f>
        <v/>
      </c>
      <c r="V55" s="428" t="str">
        <f>IF(tabProjList[[#This Row],[Link 7]]&lt;&gt;"",HYPERLINK(tabProjList[[#This Row],[Link 7]],"Link 7"),"")</f>
        <v/>
      </c>
      <c r="W55" s="446" t="s">
        <v>2601</v>
      </c>
      <c r="X55" s="446" t="s">
        <v>413</v>
      </c>
      <c r="Y55" s="446" t="s">
        <v>413</v>
      </c>
      <c r="Z55" s="446" t="s">
        <v>413</v>
      </c>
      <c r="AA55" s="446" t="s">
        <v>413</v>
      </c>
      <c r="AB55" s="446" t="s">
        <v>413</v>
      </c>
      <c r="AC55" s="446" t="s">
        <v>413</v>
      </c>
    </row>
    <row r="56" spans="1:29" ht="14.25" hidden="1" customHeight="1">
      <c r="A56" s="434" t="s">
        <v>2600</v>
      </c>
      <c r="B56" s="450" t="s">
        <v>992</v>
      </c>
      <c r="C56" s="423" t="s">
        <v>2599</v>
      </c>
      <c r="D56" s="450" t="s">
        <v>779</v>
      </c>
      <c r="E56" s="451">
        <v>2020</v>
      </c>
      <c r="F56" s="451" t="s">
        <v>413</v>
      </c>
      <c r="G56" s="451" t="s">
        <v>413</v>
      </c>
      <c r="H56" s="451" t="s">
        <v>413</v>
      </c>
      <c r="I56" s="424" t="s">
        <v>798</v>
      </c>
      <c r="J56" s="449"/>
      <c r="K56" s="448">
        <v>0.65</v>
      </c>
      <c r="L56" s="448">
        <v>0.65</v>
      </c>
      <c r="M56" s="427" t="s">
        <v>928</v>
      </c>
      <c r="N56" s="466" t="s">
        <v>113</v>
      </c>
      <c r="O56" s="446"/>
      <c r="P56" s="428" t="str">
        <f>IF(tabProjList[[#This Row],[Link 1]]&lt;&gt;"",HYPERLINK(tabProjList[[#This Row],[Link 1]],"Link 1"),"")</f>
        <v>Link 1</v>
      </c>
      <c r="Q56" s="428" t="str">
        <f>IF(tabProjList[[#This Row],[Link 2]]&lt;&gt;"",HYPERLINK(tabProjList[[#This Row],[Link 2]],"Link 2"),"")</f>
        <v/>
      </c>
      <c r="R56" s="428" t="str">
        <f>IF(tabProjList[[#This Row],[Link 3]]&lt;&gt;"",HYPERLINK(tabProjList[[#This Row],[Link 3]],"Link 3"),"")</f>
        <v/>
      </c>
      <c r="S56" s="428" t="str">
        <f>IF(tabProjList[[#This Row],[Link 4]]&lt;&gt;"",HYPERLINK(tabProjList[[#This Row],[Link 4]],"Link 4"),"")</f>
        <v/>
      </c>
      <c r="T56" s="428" t="str">
        <f>IF(tabProjList[[#This Row],[Link 5]]&lt;&gt;"",HYPERLINK(tabProjList[[#This Row],[Link 5]],"Link 5"),"")</f>
        <v/>
      </c>
      <c r="U56" s="428" t="str">
        <f>IF(tabProjList[[#This Row],[Link 6]]&lt;&gt;"",HYPERLINK(tabProjList[[#This Row],[Link 6]],"Link 6"),"")</f>
        <v/>
      </c>
      <c r="V56" s="428" t="str">
        <f>IF(tabProjList[[#This Row],[Link 7]]&lt;&gt;"",HYPERLINK(tabProjList[[#This Row],[Link 7]],"Link 7"),"")</f>
        <v/>
      </c>
      <c r="W56" s="446" t="s">
        <v>2598</v>
      </c>
      <c r="X56" s="446" t="s">
        <v>413</v>
      </c>
      <c r="Y56" s="446" t="s">
        <v>413</v>
      </c>
      <c r="Z56" s="446" t="s">
        <v>413</v>
      </c>
      <c r="AA56" s="446" t="s">
        <v>413</v>
      </c>
      <c r="AB56" s="446" t="s">
        <v>413</v>
      </c>
      <c r="AC56" s="446" t="s">
        <v>413</v>
      </c>
    </row>
    <row r="57" spans="1:29" ht="14.25" hidden="1" customHeight="1">
      <c r="A57" s="434" t="s">
        <v>2597</v>
      </c>
      <c r="B57" s="450" t="s">
        <v>427</v>
      </c>
      <c r="C57" s="423" t="s">
        <v>2596</v>
      </c>
      <c r="D57" s="450" t="s">
        <v>779</v>
      </c>
      <c r="E57" s="451">
        <v>2021</v>
      </c>
      <c r="F57" s="451" t="s">
        <v>413</v>
      </c>
      <c r="G57" s="451" t="s">
        <v>413</v>
      </c>
      <c r="H57" s="451" t="s">
        <v>413</v>
      </c>
      <c r="I57" s="424" t="s">
        <v>798</v>
      </c>
      <c r="J57" s="449"/>
      <c r="K57" s="448">
        <v>0.1</v>
      </c>
      <c r="L57" s="448">
        <v>0.1</v>
      </c>
      <c r="M57" s="455" t="s">
        <v>928</v>
      </c>
      <c r="N57" s="466" t="s">
        <v>898</v>
      </c>
      <c r="O57" s="446"/>
      <c r="P57" s="428" t="str">
        <f>IF(tabProjList[[#This Row],[Link 1]]&lt;&gt;"",HYPERLINK(tabProjList[[#This Row],[Link 1]],"Link 1"),"")</f>
        <v>Link 1</v>
      </c>
      <c r="Q57" s="428" t="str">
        <f>IF(tabProjList[[#This Row],[Link 2]]&lt;&gt;"",HYPERLINK(tabProjList[[#This Row],[Link 2]],"Link 2"),"")</f>
        <v/>
      </c>
      <c r="R57" s="428" t="str">
        <f>IF(tabProjList[[#This Row],[Link 3]]&lt;&gt;"",HYPERLINK(tabProjList[[#This Row],[Link 3]],"Link 3"),"")</f>
        <v/>
      </c>
      <c r="S57" s="428" t="str">
        <f>IF(tabProjList[[#This Row],[Link 4]]&lt;&gt;"",HYPERLINK(tabProjList[[#This Row],[Link 4]],"Link 4"),"")</f>
        <v/>
      </c>
      <c r="T57" s="428" t="str">
        <f>IF(tabProjList[[#This Row],[Link 5]]&lt;&gt;"",HYPERLINK(tabProjList[[#This Row],[Link 5]],"Link 5"),"")</f>
        <v/>
      </c>
      <c r="U57" s="428" t="str">
        <f>IF(tabProjList[[#This Row],[Link 6]]&lt;&gt;"",HYPERLINK(tabProjList[[#This Row],[Link 6]],"Link 6"),"")</f>
        <v/>
      </c>
      <c r="V57" s="428" t="str">
        <f>IF(tabProjList[[#This Row],[Link 7]]&lt;&gt;"",HYPERLINK(tabProjList[[#This Row],[Link 7]],"Link 7"),"")</f>
        <v/>
      </c>
      <c r="W57" s="446" t="s">
        <v>2595</v>
      </c>
      <c r="X57" s="446" t="s">
        <v>413</v>
      </c>
      <c r="Y57" s="446" t="s">
        <v>413</v>
      </c>
      <c r="Z57" s="446" t="s">
        <v>413</v>
      </c>
      <c r="AA57" s="446" t="s">
        <v>413</v>
      </c>
      <c r="AB57" s="446" t="s">
        <v>413</v>
      </c>
      <c r="AC57" s="446" t="s">
        <v>413</v>
      </c>
    </row>
    <row r="58" spans="1:29" hidden="1">
      <c r="A58" s="421" t="s">
        <v>2594</v>
      </c>
      <c r="B58" s="422" t="s">
        <v>87</v>
      </c>
      <c r="C58" s="423" t="s">
        <v>2593</v>
      </c>
      <c r="D58" s="424" t="s">
        <v>779</v>
      </c>
      <c r="E58" s="425">
        <v>2021</v>
      </c>
      <c r="F58" s="425" t="s">
        <v>413</v>
      </c>
      <c r="G58" s="425" t="s">
        <v>413</v>
      </c>
      <c r="H58" s="425" t="s">
        <v>413</v>
      </c>
      <c r="I58" s="424" t="s">
        <v>798</v>
      </c>
      <c r="J58" s="424"/>
      <c r="K58" s="425">
        <v>1.66</v>
      </c>
      <c r="L58" s="425">
        <v>1.66</v>
      </c>
      <c r="M58" s="427" t="s">
        <v>923</v>
      </c>
      <c r="N58" s="454" t="s">
        <v>898</v>
      </c>
      <c r="O58" s="446"/>
      <c r="P58" s="428" t="str">
        <f>IF(tabProjList[[#This Row],[Link 1]]&lt;&gt;"",HYPERLINK(tabProjList[[#This Row],[Link 1]],"Link 1"),"")</f>
        <v>Link 1</v>
      </c>
      <c r="Q58" s="428" t="str">
        <f>IF(tabProjList[[#This Row],[Link 2]]&lt;&gt;"",HYPERLINK(tabProjList[[#This Row],[Link 2]],"Link 2"),"")</f>
        <v/>
      </c>
      <c r="R58" s="428" t="str">
        <f>IF(tabProjList[[#This Row],[Link 3]]&lt;&gt;"",HYPERLINK(tabProjList[[#This Row],[Link 3]],"Link 3"),"")</f>
        <v/>
      </c>
      <c r="S58" s="428" t="str">
        <f>IF(tabProjList[[#This Row],[Link 4]]&lt;&gt;"",HYPERLINK(tabProjList[[#This Row],[Link 4]],"Link 4"),"")</f>
        <v/>
      </c>
      <c r="T58" s="428" t="str">
        <f>IF(tabProjList[[#This Row],[Link 5]]&lt;&gt;"",HYPERLINK(tabProjList[[#This Row],[Link 5]],"Link 5"),"")</f>
        <v/>
      </c>
      <c r="U58" s="428" t="str">
        <f>IF(tabProjList[[#This Row],[Link 6]]&lt;&gt;"",HYPERLINK(tabProjList[[#This Row],[Link 6]],"Link 6"),"")</f>
        <v/>
      </c>
      <c r="V58" s="428" t="str">
        <f>IF(tabProjList[[#This Row],[Link 7]]&lt;&gt;"",HYPERLINK(tabProjList[[#This Row],[Link 7]],"Link 7"),"")</f>
        <v/>
      </c>
      <c r="W58" s="446" t="s">
        <v>2592</v>
      </c>
      <c r="X58" s="446" t="s">
        <v>413</v>
      </c>
      <c r="Y58" s="446" t="s">
        <v>413</v>
      </c>
      <c r="Z58" s="446" t="s">
        <v>413</v>
      </c>
      <c r="AA58" s="446" t="s">
        <v>413</v>
      </c>
      <c r="AB58" s="446" t="s">
        <v>413</v>
      </c>
      <c r="AC58" s="446" t="s">
        <v>413</v>
      </c>
    </row>
    <row r="59" spans="1:29" ht="15" hidden="1" customHeight="1">
      <c r="A59" s="421" t="s">
        <v>2591</v>
      </c>
      <c r="B59" s="422" t="s">
        <v>102</v>
      </c>
      <c r="C59" s="423" t="s">
        <v>2590</v>
      </c>
      <c r="D59" s="424" t="s">
        <v>779</v>
      </c>
      <c r="E59" s="425">
        <v>2021</v>
      </c>
      <c r="F59" s="425">
        <v>2022</v>
      </c>
      <c r="G59" s="425">
        <v>2024</v>
      </c>
      <c r="H59" s="425" t="s">
        <v>413</v>
      </c>
      <c r="I59" s="424" t="s">
        <v>1015</v>
      </c>
      <c r="J59" s="424"/>
      <c r="K59" s="425">
        <v>3</v>
      </c>
      <c r="L59" s="425">
        <v>3</v>
      </c>
      <c r="M59" s="427" t="s">
        <v>923</v>
      </c>
      <c r="N59" s="454" t="s">
        <v>898</v>
      </c>
      <c r="O59" s="446" t="s">
        <v>937</v>
      </c>
      <c r="P59" s="428" t="str">
        <f>IF(tabProjList[[#This Row],[Link 1]]&lt;&gt;"",HYPERLINK(tabProjList[[#This Row],[Link 1]],"Link 1"),"")</f>
        <v>Link 1</v>
      </c>
      <c r="Q59" s="428" t="str">
        <f>IF(tabProjList[[#This Row],[Link 2]]&lt;&gt;"",HYPERLINK(tabProjList[[#This Row],[Link 2]],"Link 2"),"")</f>
        <v>Link 2</v>
      </c>
      <c r="R59" s="428" t="str">
        <f>IF(tabProjList[[#This Row],[Link 3]]&lt;&gt;"",HYPERLINK(tabProjList[[#This Row],[Link 3]],"Link 3"),"")</f>
        <v>Link 3</v>
      </c>
      <c r="S59" s="428" t="str">
        <f>IF(tabProjList[[#This Row],[Link 4]]&lt;&gt;"",HYPERLINK(tabProjList[[#This Row],[Link 4]],"Link 4"),"")</f>
        <v>Link 4</v>
      </c>
      <c r="T59" s="428" t="str">
        <f>IF(tabProjList[[#This Row],[Link 5]]&lt;&gt;"",HYPERLINK(tabProjList[[#This Row],[Link 5]],"Link 5"),"")</f>
        <v>Link 5</v>
      </c>
      <c r="U59" s="428" t="str">
        <f>IF(tabProjList[[#This Row],[Link 6]]&lt;&gt;"",HYPERLINK(tabProjList[[#This Row],[Link 6]],"Link 6"),"")</f>
        <v/>
      </c>
      <c r="V59" s="428" t="str">
        <f>IF(tabProjList[[#This Row],[Link 7]]&lt;&gt;"",HYPERLINK(tabProjList[[#This Row],[Link 7]],"Link 7"),"")</f>
        <v/>
      </c>
      <c r="W59" s="446" t="s">
        <v>2589</v>
      </c>
      <c r="X59" s="446" t="s">
        <v>2589</v>
      </c>
      <c r="Y59" s="446" t="s">
        <v>2588</v>
      </c>
      <c r="Z59" s="446" t="s">
        <v>2587</v>
      </c>
      <c r="AA59" s="446" t="s">
        <v>2586</v>
      </c>
      <c r="AB59" s="446" t="s">
        <v>413</v>
      </c>
      <c r="AC59" s="446" t="s">
        <v>413</v>
      </c>
    </row>
    <row r="60" spans="1:29" hidden="1">
      <c r="A60" s="421" t="s">
        <v>2585</v>
      </c>
      <c r="B60" s="422" t="s">
        <v>87</v>
      </c>
      <c r="C60" s="423" t="s">
        <v>2584</v>
      </c>
      <c r="D60" s="422" t="s">
        <v>892</v>
      </c>
      <c r="E60" s="453">
        <v>2010</v>
      </c>
      <c r="F60" s="453" t="s">
        <v>413</v>
      </c>
      <c r="G60" s="453">
        <v>2012</v>
      </c>
      <c r="H60" s="453" t="s">
        <v>413</v>
      </c>
      <c r="I60" s="424" t="s">
        <v>302</v>
      </c>
      <c r="J60" s="424"/>
      <c r="K60" s="425">
        <v>0.1</v>
      </c>
      <c r="L60" s="425">
        <v>0.15690000000000001</v>
      </c>
      <c r="M60" s="427" t="s">
        <v>986</v>
      </c>
      <c r="N60" s="454" t="s">
        <v>891</v>
      </c>
      <c r="O60" s="446"/>
      <c r="P60" s="428" t="str">
        <f>IF(tabProjList[[#This Row],[Link 1]]&lt;&gt;"",HYPERLINK(tabProjList[[#This Row],[Link 1]],"Link 1"),"")</f>
        <v>Link 1</v>
      </c>
      <c r="Q60" s="428" t="str">
        <f>IF(tabProjList[[#This Row],[Link 2]]&lt;&gt;"",HYPERLINK(tabProjList[[#This Row],[Link 2]],"Link 2"),"")</f>
        <v>Link 2</v>
      </c>
      <c r="R60" s="428" t="str">
        <f>IF(tabProjList[[#This Row],[Link 3]]&lt;&gt;"",HYPERLINK(tabProjList[[#This Row],[Link 3]],"Link 3"),"")</f>
        <v>Link 3</v>
      </c>
      <c r="S60" s="428" t="str">
        <f>IF(tabProjList[[#This Row],[Link 4]]&lt;&gt;"",HYPERLINK(tabProjList[[#This Row],[Link 4]],"Link 4"),"")</f>
        <v/>
      </c>
      <c r="T60" s="428" t="str">
        <f>IF(tabProjList[[#This Row],[Link 5]]&lt;&gt;"",HYPERLINK(tabProjList[[#This Row],[Link 5]],"Link 5"),"")</f>
        <v/>
      </c>
      <c r="U60" s="428" t="str">
        <f>IF(tabProjList[[#This Row],[Link 6]]&lt;&gt;"",HYPERLINK(tabProjList[[#This Row],[Link 6]],"Link 6"),"")</f>
        <v/>
      </c>
      <c r="V60" s="428" t="str">
        <f>IF(tabProjList[[#This Row],[Link 7]]&lt;&gt;"",HYPERLINK(tabProjList[[#This Row],[Link 7]],"Link 7"),"")</f>
        <v/>
      </c>
      <c r="W60" s="446" t="s">
        <v>2583</v>
      </c>
      <c r="X60" s="446" t="s">
        <v>2582</v>
      </c>
      <c r="Y60" s="446" t="s">
        <v>2581</v>
      </c>
      <c r="Z60" s="446" t="s">
        <v>413</v>
      </c>
      <c r="AA60" s="446" t="s">
        <v>413</v>
      </c>
      <c r="AB60" s="446" t="s">
        <v>413</v>
      </c>
      <c r="AC60" s="446" t="s">
        <v>413</v>
      </c>
    </row>
    <row r="61" spans="1:29" hidden="1">
      <c r="A61" s="421" t="s">
        <v>2580</v>
      </c>
      <c r="B61" s="422" t="s">
        <v>263</v>
      </c>
      <c r="C61" s="423" t="s">
        <v>2579</v>
      </c>
      <c r="D61" s="422" t="s">
        <v>107</v>
      </c>
      <c r="E61" s="453">
        <v>2022</v>
      </c>
      <c r="F61" s="453" t="s">
        <v>413</v>
      </c>
      <c r="G61" s="453">
        <v>2026</v>
      </c>
      <c r="H61" s="453" t="s">
        <v>413</v>
      </c>
      <c r="I61" s="422" t="s">
        <v>798</v>
      </c>
      <c r="J61" s="424"/>
      <c r="K61" s="425">
        <v>2</v>
      </c>
      <c r="L61" s="425">
        <v>2</v>
      </c>
      <c r="M61" s="452" t="s">
        <v>918</v>
      </c>
      <c r="N61" s="454" t="s">
        <v>113</v>
      </c>
      <c r="O61" s="446"/>
      <c r="P61" s="428" t="str">
        <f>IF(tabProjList[[#This Row],[Link 1]]&lt;&gt;"",HYPERLINK(tabProjList[[#This Row],[Link 1]],"Link 1"),"")</f>
        <v>Link 1</v>
      </c>
      <c r="Q61" s="428" t="str">
        <f>IF(tabProjList[[#This Row],[Link 2]]&lt;&gt;"",HYPERLINK(tabProjList[[#This Row],[Link 2]],"Link 2"),"")</f>
        <v>Link 2</v>
      </c>
      <c r="R61" s="428" t="str">
        <f>IF(tabProjList[[#This Row],[Link 3]]&lt;&gt;"",HYPERLINK(tabProjList[[#This Row],[Link 3]],"Link 3"),"")</f>
        <v>Link 3</v>
      </c>
      <c r="S61" s="428" t="str">
        <f>IF(tabProjList[[#This Row],[Link 4]]&lt;&gt;"",HYPERLINK(tabProjList[[#This Row],[Link 4]],"Link 4"),"")</f>
        <v/>
      </c>
      <c r="T61" s="428" t="str">
        <f>IF(tabProjList[[#This Row],[Link 5]]&lt;&gt;"",HYPERLINK(tabProjList[[#This Row],[Link 5]],"Link 5"),"")</f>
        <v/>
      </c>
      <c r="U61" s="428" t="str">
        <f>IF(tabProjList[[#This Row],[Link 6]]&lt;&gt;"",HYPERLINK(tabProjList[[#This Row],[Link 6]],"Link 6"),"")</f>
        <v/>
      </c>
      <c r="V61" s="428" t="str">
        <f>IF(tabProjList[[#This Row],[Link 7]]&lt;&gt;"",HYPERLINK(tabProjList[[#This Row],[Link 7]],"Link 7"),"")</f>
        <v/>
      </c>
      <c r="W61" s="446" t="s">
        <v>2578</v>
      </c>
      <c r="X61" s="446" t="s">
        <v>2577</v>
      </c>
      <c r="Y61" s="446" t="s">
        <v>2576</v>
      </c>
      <c r="Z61" s="446" t="s">
        <v>413</v>
      </c>
      <c r="AA61" s="446" t="s">
        <v>413</v>
      </c>
      <c r="AB61" s="446" t="s">
        <v>413</v>
      </c>
      <c r="AC61" s="446" t="s">
        <v>413</v>
      </c>
    </row>
    <row r="62" spans="1:29" hidden="1">
      <c r="A62" s="434" t="s">
        <v>2575</v>
      </c>
      <c r="B62" s="450" t="s">
        <v>263</v>
      </c>
      <c r="C62" s="423" t="s">
        <v>2574</v>
      </c>
      <c r="D62" s="450" t="s">
        <v>777</v>
      </c>
      <c r="E62" s="451">
        <v>2022</v>
      </c>
      <c r="F62" s="451" t="s">
        <v>413</v>
      </c>
      <c r="G62" s="451" t="s">
        <v>413</v>
      </c>
      <c r="H62" s="451" t="s">
        <v>413</v>
      </c>
      <c r="I62" s="424" t="s">
        <v>798</v>
      </c>
      <c r="J62" s="449"/>
      <c r="K62" s="448">
        <v>0.1</v>
      </c>
      <c r="L62" s="448">
        <v>0.1</v>
      </c>
      <c r="M62" s="427" t="s">
        <v>876</v>
      </c>
      <c r="N62" s="466" t="s">
        <v>101</v>
      </c>
      <c r="O62" s="446"/>
      <c r="P62" s="428" t="str">
        <f>IF(tabProjList[[#This Row],[Link 1]]&lt;&gt;"",HYPERLINK(tabProjList[[#This Row],[Link 1]],"Link 1"),"")</f>
        <v>Link 1</v>
      </c>
      <c r="Q62" s="428" t="str">
        <f>IF(tabProjList[[#This Row],[Link 2]]&lt;&gt;"",HYPERLINK(tabProjList[[#This Row],[Link 2]],"Link 2"),"")</f>
        <v/>
      </c>
      <c r="R62" s="428" t="str">
        <f>IF(tabProjList[[#This Row],[Link 3]]&lt;&gt;"",HYPERLINK(tabProjList[[#This Row],[Link 3]],"Link 3"),"")</f>
        <v/>
      </c>
      <c r="S62" s="428" t="str">
        <f>IF(tabProjList[[#This Row],[Link 4]]&lt;&gt;"",HYPERLINK(tabProjList[[#This Row],[Link 4]],"Link 4"),"")</f>
        <v/>
      </c>
      <c r="T62" s="428" t="str">
        <f>IF(tabProjList[[#This Row],[Link 5]]&lt;&gt;"",HYPERLINK(tabProjList[[#This Row],[Link 5]],"Link 5"),"")</f>
        <v/>
      </c>
      <c r="U62" s="428" t="str">
        <f>IF(tabProjList[[#This Row],[Link 6]]&lt;&gt;"",HYPERLINK(tabProjList[[#This Row],[Link 6]],"Link 6"),"")</f>
        <v/>
      </c>
      <c r="V62" s="428" t="str">
        <f>IF(tabProjList[[#This Row],[Link 7]]&lt;&gt;"",HYPERLINK(tabProjList[[#This Row],[Link 7]],"Link 7"),"")</f>
        <v/>
      </c>
      <c r="W62" s="446" t="s">
        <v>2573</v>
      </c>
      <c r="X62" s="446" t="s">
        <v>413</v>
      </c>
      <c r="Y62" s="446" t="s">
        <v>413</v>
      </c>
      <c r="Z62" s="446" t="s">
        <v>413</v>
      </c>
      <c r="AA62" s="446" t="s">
        <v>413</v>
      </c>
      <c r="AB62" s="446" t="s">
        <v>413</v>
      </c>
      <c r="AC62" s="446" t="s">
        <v>413</v>
      </c>
    </row>
    <row r="63" spans="1:29" hidden="1">
      <c r="A63" s="434" t="s">
        <v>2572</v>
      </c>
      <c r="B63" s="450" t="s">
        <v>1766</v>
      </c>
      <c r="C63" s="423" t="s">
        <v>2571</v>
      </c>
      <c r="D63" s="450" t="s">
        <v>779</v>
      </c>
      <c r="E63" s="451">
        <v>2021</v>
      </c>
      <c r="F63" s="451">
        <v>2023</v>
      </c>
      <c r="G63" s="451">
        <v>2030</v>
      </c>
      <c r="H63" s="451" t="s">
        <v>413</v>
      </c>
      <c r="I63" s="424" t="s">
        <v>798</v>
      </c>
      <c r="J63" s="449"/>
      <c r="K63" s="448"/>
      <c r="L63" s="448"/>
      <c r="M63" s="427" t="s">
        <v>876</v>
      </c>
      <c r="N63" s="466" t="s">
        <v>898</v>
      </c>
      <c r="O63" s="446"/>
      <c r="P63" s="428" t="str">
        <f>IF(tabProjList[[#This Row],[Link 1]]&lt;&gt;"",HYPERLINK(tabProjList[[#This Row],[Link 1]],"Link 1"),"")</f>
        <v/>
      </c>
      <c r="Q63" s="428" t="str">
        <f>IF(tabProjList[[#This Row],[Link 2]]&lt;&gt;"",HYPERLINK(tabProjList[[#This Row],[Link 2]],"Link 2"),"")</f>
        <v/>
      </c>
      <c r="R63" s="428" t="str">
        <f>IF(tabProjList[[#This Row],[Link 3]]&lt;&gt;"",HYPERLINK(tabProjList[[#This Row],[Link 3]],"Link 3"),"")</f>
        <v/>
      </c>
      <c r="S63" s="428" t="str">
        <f>IF(tabProjList[[#This Row],[Link 4]]&lt;&gt;"",HYPERLINK(tabProjList[[#This Row],[Link 4]],"Link 4"),"")</f>
        <v/>
      </c>
      <c r="T63" s="428" t="str">
        <f>IF(tabProjList[[#This Row],[Link 5]]&lt;&gt;"",HYPERLINK(tabProjList[[#This Row],[Link 5]],"Link 5"),"")</f>
        <v/>
      </c>
      <c r="U63" s="428" t="str">
        <f>IF(tabProjList[[#This Row],[Link 6]]&lt;&gt;"",HYPERLINK(tabProjList[[#This Row],[Link 6]],"Link 6"),"")</f>
        <v/>
      </c>
      <c r="V63" s="428" t="str">
        <f>IF(tabProjList[[#This Row],[Link 7]]&lt;&gt;"",HYPERLINK(tabProjList[[#This Row],[Link 7]],"Link 7"),"")</f>
        <v/>
      </c>
      <c r="W63" s="446" t="s">
        <v>413</v>
      </c>
      <c r="X63" s="446" t="s">
        <v>413</v>
      </c>
      <c r="Y63" s="446" t="s">
        <v>413</v>
      </c>
      <c r="Z63" s="446" t="s">
        <v>413</v>
      </c>
      <c r="AA63" s="446" t="s">
        <v>413</v>
      </c>
      <c r="AB63" s="446" t="s">
        <v>413</v>
      </c>
      <c r="AC63" s="446" t="s">
        <v>413</v>
      </c>
    </row>
    <row r="64" spans="1:29" hidden="1">
      <c r="A64" s="474" t="s">
        <v>2570</v>
      </c>
      <c r="B64" s="472" t="s">
        <v>427</v>
      </c>
      <c r="C64" s="473" t="s">
        <v>2569</v>
      </c>
      <c r="D64" s="422" t="s">
        <v>779</v>
      </c>
      <c r="E64" s="472">
        <v>2019</v>
      </c>
      <c r="F64" s="472" t="s">
        <v>413</v>
      </c>
      <c r="G64" s="451" t="s">
        <v>413</v>
      </c>
      <c r="H64" s="451" t="s">
        <v>413</v>
      </c>
      <c r="I64" s="424" t="s">
        <v>798</v>
      </c>
      <c r="J64" s="471"/>
      <c r="K64" s="470">
        <v>0.15</v>
      </c>
      <c r="L64" s="470">
        <v>0.15</v>
      </c>
      <c r="M64" s="455" t="s">
        <v>928</v>
      </c>
      <c r="N64" s="454" t="s">
        <v>113</v>
      </c>
      <c r="O64" s="446" t="s">
        <v>885</v>
      </c>
      <c r="P64" s="428" t="str">
        <f>IF(tabProjList[[#This Row],[Link 1]]&lt;&gt;"",HYPERLINK(tabProjList[[#This Row],[Link 1]],"Link 1"),"")</f>
        <v>Link 1</v>
      </c>
      <c r="Q64" s="428" t="str">
        <f>IF(tabProjList[[#This Row],[Link 2]]&lt;&gt;"",HYPERLINK(tabProjList[[#This Row],[Link 2]],"Link 2"),"")</f>
        <v>Link 2</v>
      </c>
      <c r="R64" s="428" t="str">
        <f>IF(tabProjList[[#This Row],[Link 3]]&lt;&gt;"",HYPERLINK(tabProjList[[#This Row],[Link 3]],"Link 3"),"")</f>
        <v>Link 3</v>
      </c>
      <c r="S64" s="428" t="str">
        <f>IF(tabProjList[[#This Row],[Link 4]]&lt;&gt;"",HYPERLINK(tabProjList[[#This Row],[Link 4]],"Link 4"),"")</f>
        <v/>
      </c>
      <c r="T64" s="428" t="str">
        <f>IF(tabProjList[[#This Row],[Link 5]]&lt;&gt;"",HYPERLINK(tabProjList[[#This Row],[Link 5]],"Link 5"),"")</f>
        <v/>
      </c>
      <c r="U64" s="428" t="str">
        <f>IF(tabProjList[[#This Row],[Link 6]]&lt;&gt;"",HYPERLINK(tabProjList[[#This Row],[Link 6]],"Link 6"),"")</f>
        <v/>
      </c>
      <c r="V64" s="428" t="str">
        <f>IF(tabProjList[[#This Row],[Link 7]]&lt;&gt;"",HYPERLINK(tabProjList[[#This Row],[Link 7]],"Link 7"),"")</f>
        <v/>
      </c>
      <c r="W64" s="446" t="s">
        <v>1533</v>
      </c>
      <c r="X64" s="446" t="s">
        <v>1532</v>
      </c>
      <c r="Y64" s="446" t="s">
        <v>1531</v>
      </c>
      <c r="Z64" s="446" t="s">
        <v>413</v>
      </c>
      <c r="AA64" s="446" t="s">
        <v>413</v>
      </c>
      <c r="AB64" s="446" t="s">
        <v>413</v>
      </c>
      <c r="AC64" s="446" t="s">
        <v>413</v>
      </c>
    </row>
    <row r="65" spans="1:29" hidden="1">
      <c r="A65" s="474" t="s">
        <v>2568</v>
      </c>
      <c r="B65" s="472" t="s">
        <v>2218</v>
      </c>
      <c r="C65" s="473" t="s">
        <v>2567</v>
      </c>
      <c r="D65" s="422" t="s">
        <v>892</v>
      </c>
      <c r="E65" s="472">
        <v>2022</v>
      </c>
      <c r="F65" s="472" t="s">
        <v>413</v>
      </c>
      <c r="G65" s="451">
        <v>2025</v>
      </c>
      <c r="H65" s="451" t="s">
        <v>413</v>
      </c>
      <c r="I65" s="424" t="s">
        <v>798</v>
      </c>
      <c r="J65" s="471"/>
      <c r="K65" s="470">
        <v>0.15</v>
      </c>
      <c r="L65" s="470">
        <v>0.15</v>
      </c>
      <c r="M65" s="427" t="s">
        <v>923</v>
      </c>
      <c r="N65" s="454" t="s">
        <v>113</v>
      </c>
      <c r="O65" s="446"/>
      <c r="P65" s="428" t="str">
        <f>IF(tabProjList[[#This Row],[Link 1]]&lt;&gt;"",HYPERLINK(tabProjList[[#This Row],[Link 1]],"Link 1"),"")</f>
        <v>Link 1</v>
      </c>
      <c r="Q65" s="428" t="str">
        <f>IF(tabProjList[[#This Row],[Link 2]]&lt;&gt;"",HYPERLINK(tabProjList[[#This Row],[Link 2]],"Link 2"),"")</f>
        <v>Link 2</v>
      </c>
      <c r="R65" s="428" t="str">
        <f>IF(tabProjList[[#This Row],[Link 3]]&lt;&gt;"",HYPERLINK(tabProjList[[#This Row],[Link 3]],"Link 3"),"")</f>
        <v>Link 3</v>
      </c>
      <c r="S65" s="428" t="str">
        <f>IF(tabProjList[[#This Row],[Link 4]]&lt;&gt;"",HYPERLINK(tabProjList[[#This Row],[Link 4]],"Link 4"),"")</f>
        <v/>
      </c>
      <c r="T65" s="428" t="str">
        <f>IF(tabProjList[[#This Row],[Link 5]]&lt;&gt;"",HYPERLINK(tabProjList[[#This Row],[Link 5]],"Link 5"),"")</f>
        <v/>
      </c>
      <c r="U65" s="428" t="str">
        <f>IF(tabProjList[[#This Row],[Link 6]]&lt;&gt;"",HYPERLINK(tabProjList[[#This Row],[Link 6]],"Link 6"),"")</f>
        <v/>
      </c>
      <c r="V65" s="428" t="str">
        <f>IF(tabProjList[[#This Row],[Link 7]]&lt;&gt;"",HYPERLINK(tabProjList[[#This Row],[Link 7]],"Link 7"),"")</f>
        <v/>
      </c>
      <c r="W65" s="446" t="s">
        <v>2566</v>
      </c>
      <c r="X65" s="446" t="s">
        <v>2565</v>
      </c>
      <c r="Y65" s="446" t="s">
        <v>2564</v>
      </c>
      <c r="Z65" s="446" t="s">
        <v>413</v>
      </c>
      <c r="AA65" s="446" t="s">
        <v>413</v>
      </c>
      <c r="AB65" s="446" t="s">
        <v>413</v>
      </c>
      <c r="AC65" s="446" t="s">
        <v>413</v>
      </c>
    </row>
    <row r="66" spans="1:29" hidden="1">
      <c r="A66" s="421" t="s">
        <v>2563</v>
      </c>
      <c r="B66" s="422" t="s">
        <v>102</v>
      </c>
      <c r="C66" s="423" t="s">
        <v>2562</v>
      </c>
      <c r="D66" s="422" t="s">
        <v>892</v>
      </c>
      <c r="E66" s="453">
        <v>2008</v>
      </c>
      <c r="F66" s="453">
        <v>2010</v>
      </c>
      <c r="G66" s="453">
        <v>2014</v>
      </c>
      <c r="H66" s="453" t="s">
        <v>413</v>
      </c>
      <c r="I66" s="424" t="s">
        <v>302</v>
      </c>
      <c r="J66" s="424"/>
      <c r="K66" s="425">
        <v>1</v>
      </c>
      <c r="L66" s="425">
        <v>1</v>
      </c>
      <c r="M66" s="452" t="s">
        <v>928</v>
      </c>
      <c r="N66" s="454" t="s">
        <v>891</v>
      </c>
      <c r="O66" s="446"/>
      <c r="P66" s="428" t="str">
        <f>IF(tabProjList[[#This Row],[Link 1]]&lt;&gt;"",HYPERLINK(tabProjList[[#This Row],[Link 1]],"Link 1"),"")</f>
        <v>Link 1</v>
      </c>
      <c r="Q66" s="428" t="str">
        <f>IF(tabProjList[[#This Row],[Link 2]]&lt;&gt;"",HYPERLINK(tabProjList[[#This Row],[Link 2]],"Link 2"),"")</f>
        <v>Link 2</v>
      </c>
      <c r="R66" s="428" t="str">
        <f>IF(tabProjList[[#This Row],[Link 3]]&lt;&gt;"",HYPERLINK(tabProjList[[#This Row],[Link 3]],"Link 3"),"")</f>
        <v>Link 3</v>
      </c>
      <c r="S66" s="428" t="str">
        <f>IF(tabProjList[[#This Row],[Link 4]]&lt;&gt;"",HYPERLINK(tabProjList[[#This Row],[Link 4]],"Link 4"),"")</f>
        <v/>
      </c>
      <c r="T66" s="428" t="str">
        <f>IF(tabProjList[[#This Row],[Link 5]]&lt;&gt;"",HYPERLINK(tabProjList[[#This Row],[Link 5]],"Link 5"),"")</f>
        <v/>
      </c>
      <c r="U66" s="428" t="str">
        <f>IF(tabProjList[[#This Row],[Link 6]]&lt;&gt;"",HYPERLINK(tabProjList[[#This Row],[Link 6]],"Link 6"),"")</f>
        <v/>
      </c>
      <c r="V66" s="428" t="str">
        <f>IF(tabProjList[[#This Row],[Link 7]]&lt;&gt;"",HYPERLINK(tabProjList[[#This Row],[Link 7]],"Link 7"),"")</f>
        <v/>
      </c>
      <c r="W66" s="446" t="s">
        <v>2561</v>
      </c>
      <c r="X66" s="446" t="s">
        <v>2560</v>
      </c>
      <c r="Y66" s="446" t="s">
        <v>2559</v>
      </c>
      <c r="Z66" s="446" t="s">
        <v>413</v>
      </c>
      <c r="AA66" s="446" t="s">
        <v>413</v>
      </c>
      <c r="AB66" s="446" t="s">
        <v>413</v>
      </c>
      <c r="AC66" s="446" t="s">
        <v>413</v>
      </c>
    </row>
    <row r="67" spans="1:29" hidden="1">
      <c r="A67" s="421" t="s">
        <v>2112</v>
      </c>
      <c r="B67" s="422" t="s">
        <v>102</v>
      </c>
      <c r="C67" s="423" t="s">
        <v>2558</v>
      </c>
      <c r="D67" s="424" t="s">
        <v>107</v>
      </c>
      <c r="E67" s="425">
        <v>2022</v>
      </c>
      <c r="F67" s="425" t="s">
        <v>413</v>
      </c>
      <c r="G67" s="425" t="s">
        <v>413</v>
      </c>
      <c r="H67" s="425" t="s">
        <v>413</v>
      </c>
      <c r="I67" s="424" t="s">
        <v>798</v>
      </c>
      <c r="J67" s="424"/>
      <c r="K67" s="425">
        <v>5</v>
      </c>
      <c r="L67" s="425">
        <v>5</v>
      </c>
      <c r="M67" s="452" t="s">
        <v>918</v>
      </c>
      <c r="N67" s="454" t="s">
        <v>113</v>
      </c>
      <c r="O67" s="446" t="s">
        <v>2112</v>
      </c>
      <c r="P67" s="428" t="str">
        <f>IF(tabProjList[[#This Row],[Link 1]]&lt;&gt;"",HYPERLINK(tabProjList[[#This Row],[Link 1]],"Link 1"),"")</f>
        <v>Link 1</v>
      </c>
      <c r="Q67" s="428" t="str">
        <f>IF(tabProjList[[#This Row],[Link 2]]&lt;&gt;"",HYPERLINK(tabProjList[[#This Row],[Link 2]],"Link 2"),"")</f>
        <v>Link 2</v>
      </c>
      <c r="R67" s="428" t="str">
        <f>IF(tabProjList[[#This Row],[Link 3]]&lt;&gt;"",HYPERLINK(tabProjList[[#This Row],[Link 3]],"Link 3"),"")</f>
        <v/>
      </c>
      <c r="S67" s="428" t="str">
        <f>IF(tabProjList[[#This Row],[Link 4]]&lt;&gt;"",HYPERLINK(tabProjList[[#This Row],[Link 4]],"Link 4"),"")</f>
        <v/>
      </c>
      <c r="T67" s="428" t="str">
        <f>IF(tabProjList[[#This Row],[Link 5]]&lt;&gt;"",HYPERLINK(tabProjList[[#This Row],[Link 5]],"Link 5"),"")</f>
        <v/>
      </c>
      <c r="U67" s="428" t="str">
        <f>IF(tabProjList[[#This Row],[Link 6]]&lt;&gt;"",HYPERLINK(tabProjList[[#This Row],[Link 6]],"Link 6"),"")</f>
        <v/>
      </c>
      <c r="V67" s="428" t="str">
        <f>IF(tabProjList[[#This Row],[Link 7]]&lt;&gt;"",HYPERLINK(tabProjList[[#This Row],[Link 7]],"Link 7"),"")</f>
        <v/>
      </c>
      <c r="W67" s="446" t="s">
        <v>1023</v>
      </c>
      <c r="X67" s="446" t="s">
        <v>2557</v>
      </c>
      <c r="Y67" s="446" t="s">
        <v>413</v>
      </c>
      <c r="Z67" s="446" t="s">
        <v>413</v>
      </c>
      <c r="AA67" s="446" t="s">
        <v>413</v>
      </c>
      <c r="AB67" s="446" t="s">
        <v>413</v>
      </c>
      <c r="AC67" s="446" t="s">
        <v>413</v>
      </c>
    </row>
    <row r="68" spans="1:29" hidden="1">
      <c r="A68" s="421" t="s">
        <v>2556</v>
      </c>
      <c r="B68" s="422" t="s">
        <v>878</v>
      </c>
      <c r="C68" s="423" t="s">
        <v>2554</v>
      </c>
      <c r="D68" s="422" t="s">
        <v>779</v>
      </c>
      <c r="E68" s="453">
        <v>2021</v>
      </c>
      <c r="F68" s="453" t="s">
        <v>413</v>
      </c>
      <c r="G68" s="453">
        <v>2027</v>
      </c>
      <c r="H68" s="453" t="s">
        <v>413</v>
      </c>
      <c r="I68" s="424" t="s">
        <v>798</v>
      </c>
      <c r="J68" s="424">
        <v>1</v>
      </c>
      <c r="K68" s="425">
        <v>1</v>
      </c>
      <c r="L68" s="425">
        <v>1</v>
      </c>
      <c r="M68" s="427" t="s">
        <v>923</v>
      </c>
      <c r="N68" s="454" t="s">
        <v>113</v>
      </c>
      <c r="O68" s="446" t="s">
        <v>875</v>
      </c>
      <c r="P68" s="428" t="str">
        <f>IF(tabProjList[[#This Row],[Link 1]]&lt;&gt;"",HYPERLINK(tabProjList[[#This Row],[Link 1]],"Link 1"),"")</f>
        <v>Link 1</v>
      </c>
      <c r="Q68" s="428" t="str">
        <f>IF(tabProjList[[#This Row],[Link 2]]&lt;&gt;"",HYPERLINK(tabProjList[[#This Row],[Link 2]],"Link 2"),"")</f>
        <v>Link 2</v>
      </c>
      <c r="R68" s="428" t="str">
        <f>IF(tabProjList[[#This Row],[Link 3]]&lt;&gt;"",HYPERLINK(tabProjList[[#This Row],[Link 3]],"Link 3"),"")</f>
        <v/>
      </c>
      <c r="S68" s="428" t="str">
        <f>IF(tabProjList[[#This Row],[Link 4]]&lt;&gt;"",HYPERLINK(tabProjList[[#This Row],[Link 4]],"Link 4"),"")</f>
        <v/>
      </c>
      <c r="T68" s="428" t="str">
        <f>IF(tabProjList[[#This Row],[Link 5]]&lt;&gt;"",HYPERLINK(tabProjList[[#This Row],[Link 5]],"Link 5"),"")</f>
        <v/>
      </c>
      <c r="U68" s="428" t="str">
        <f>IF(tabProjList[[#This Row],[Link 6]]&lt;&gt;"",HYPERLINK(tabProjList[[#This Row],[Link 6]],"Link 6"),"")</f>
        <v/>
      </c>
      <c r="V68" s="428" t="str">
        <f>IF(tabProjList[[#This Row],[Link 7]]&lt;&gt;"",HYPERLINK(tabProjList[[#This Row],[Link 7]],"Link 7"),"")</f>
        <v/>
      </c>
      <c r="W68" s="446" t="s">
        <v>2553</v>
      </c>
      <c r="X68" s="446" t="s">
        <v>2552</v>
      </c>
      <c r="Y68" s="446" t="s">
        <v>413</v>
      </c>
      <c r="Z68" s="446" t="s">
        <v>413</v>
      </c>
      <c r="AA68" s="446" t="s">
        <v>413</v>
      </c>
      <c r="AB68" s="446" t="s">
        <v>413</v>
      </c>
      <c r="AC68" s="446" t="s">
        <v>413</v>
      </c>
    </row>
    <row r="69" spans="1:29" hidden="1">
      <c r="A69" s="434" t="s">
        <v>2555</v>
      </c>
      <c r="B69" s="450" t="s">
        <v>878</v>
      </c>
      <c r="C69" s="423" t="s">
        <v>2554</v>
      </c>
      <c r="D69" s="450" t="s">
        <v>779</v>
      </c>
      <c r="E69" s="453">
        <v>2021</v>
      </c>
      <c r="F69" s="453" t="s">
        <v>413</v>
      </c>
      <c r="G69" s="453">
        <v>2030</v>
      </c>
      <c r="H69" s="451" t="s">
        <v>413</v>
      </c>
      <c r="I69" s="424" t="s">
        <v>798</v>
      </c>
      <c r="J69" s="449">
        <v>2</v>
      </c>
      <c r="K69" s="448">
        <v>1</v>
      </c>
      <c r="L69" s="448">
        <v>1</v>
      </c>
      <c r="M69" s="427" t="s">
        <v>923</v>
      </c>
      <c r="N69" s="466" t="s">
        <v>113</v>
      </c>
      <c r="O69" s="446" t="s">
        <v>875</v>
      </c>
      <c r="P69" s="428" t="str">
        <f>IF(tabProjList[[#This Row],[Link 1]]&lt;&gt;"",HYPERLINK(tabProjList[[#This Row],[Link 1]],"Link 1"),"")</f>
        <v>Link 1</v>
      </c>
      <c r="Q69" s="428" t="str">
        <f>IF(tabProjList[[#This Row],[Link 2]]&lt;&gt;"",HYPERLINK(tabProjList[[#This Row],[Link 2]],"Link 2"),"")</f>
        <v>Link 2</v>
      </c>
      <c r="R69" s="428" t="str">
        <f>IF(tabProjList[[#This Row],[Link 3]]&lt;&gt;"",HYPERLINK(tabProjList[[#This Row],[Link 3]],"Link 3"),"")</f>
        <v/>
      </c>
      <c r="S69" s="428" t="str">
        <f>IF(tabProjList[[#This Row],[Link 4]]&lt;&gt;"",HYPERLINK(tabProjList[[#This Row],[Link 4]],"Link 4"),"")</f>
        <v/>
      </c>
      <c r="T69" s="428" t="str">
        <f>IF(tabProjList[[#This Row],[Link 5]]&lt;&gt;"",HYPERLINK(tabProjList[[#This Row],[Link 5]],"Link 5"),"")</f>
        <v/>
      </c>
      <c r="U69" s="428" t="str">
        <f>IF(tabProjList[[#This Row],[Link 6]]&lt;&gt;"",HYPERLINK(tabProjList[[#This Row],[Link 6]],"Link 6"),"")</f>
        <v/>
      </c>
      <c r="V69" s="428" t="str">
        <f>IF(tabProjList[[#This Row],[Link 7]]&lt;&gt;"",HYPERLINK(tabProjList[[#This Row],[Link 7]],"Link 7"),"")</f>
        <v/>
      </c>
      <c r="W69" s="446" t="s">
        <v>2553</v>
      </c>
      <c r="X69" s="446" t="s">
        <v>2552</v>
      </c>
      <c r="Y69" s="446" t="s">
        <v>413</v>
      </c>
      <c r="Z69" s="446" t="s">
        <v>413</v>
      </c>
      <c r="AA69" s="446" t="s">
        <v>413</v>
      </c>
      <c r="AB69" s="446" t="s">
        <v>413</v>
      </c>
      <c r="AC69" s="446" t="s">
        <v>413</v>
      </c>
    </row>
    <row r="70" spans="1:29" hidden="1">
      <c r="A70" s="421" t="s">
        <v>2551</v>
      </c>
      <c r="B70" s="422" t="s">
        <v>102</v>
      </c>
      <c r="C70" s="423" t="s">
        <v>1243</v>
      </c>
      <c r="D70" s="422" t="s">
        <v>107</v>
      </c>
      <c r="E70" s="453">
        <v>2022</v>
      </c>
      <c r="F70" s="453" t="s">
        <v>413</v>
      </c>
      <c r="G70" s="453" t="s">
        <v>413</v>
      </c>
      <c r="H70" s="453" t="s">
        <v>413</v>
      </c>
      <c r="I70" s="424" t="s">
        <v>798</v>
      </c>
      <c r="J70" s="424"/>
      <c r="K70" s="425"/>
      <c r="L70" s="425"/>
      <c r="M70" s="452" t="s">
        <v>918</v>
      </c>
      <c r="N70" s="454" t="s">
        <v>113</v>
      </c>
      <c r="O70" s="446" t="s">
        <v>2551</v>
      </c>
      <c r="P70" s="428" t="str">
        <f>IF(tabProjList[[#This Row],[Link 1]]&lt;&gt;"",HYPERLINK(tabProjList[[#This Row],[Link 1]],"Link 1"),"")</f>
        <v>Link 1</v>
      </c>
      <c r="Q70" s="428" t="str">
        <f>IF(tabProjList[[#This Row],[Link 2]]&lt;&gt;"",HYPERLINK(tabProjList[[#This Row],[Link 2]],"Link 2"),"")</f>
        <v/>
      </c>
      <c r="R70" s="428" t="str">
        <f>IF(tabProjList[[#This Row],[Link 3]]&lt;&gt;"",HYPERLINK(tabProjList[[#This Row],[Link 3]],"Link 3"),"")</f>
        <v/>
      </c>
      <c r="S70" s="428" t="str">
        <f>IF(tabProjList[[#This Row],[Link 4]]&lt;&gt;"",HYPERLINK(tabProjList[[#This Row],[Link 4]],"Link 4"),"")</f>
        <v/>
      </c>
      <c r="T70" s="428" t="str">
        <f>IF(tabProjList[[#This Row],[Link 5]]&lt;&gt;"",HYPERLINK(tabProjList[[#This Row],[Link 5]],"Link 5"),"")</f>
        <v/>
      </c>
      <c r="U70" s="428" t="str">
        <f>IF(tabProjList[[#This Row],[Link 6]]&lt;&gt;"",HYPERLINK(tabProjList[[#This Row],[Link 6]],"Link 6"),"")</f>
        <v/>
      </c>
      <c r="V70" s="428" t="str">
        <f>IF(tabProjList[[#This Row],[Link 7]]&lt;&gt;"",HYPERLINK(tabProjList[[#This Row],[Link 7]],"Link 7"),"")</f>
        <v/>
      </c>
      <c r="W70" s="446" t="s">
        <v>1023</v>
      </c>
      <c r="X70" s="446" t="s">
        <v>413</v>
      </c>
      <c r="Y70" s="446" t="s">
        <v>413</v>
      </c>
      <c r="Z70" s="446" t="s">
        <v>413</v>
      </c>
      <c r="AA70" s="446" t="s">
        <v>413</v>
      </c>
      <c r="AB70" s="446" t="s">
        <v>413</v>
      </c>
      <c r="AC70" s="446" t="s">
        <v>413</v>
      </c>
    </row>
    <row r="71" spans="1:29" hidden="1">
      <c r="A71" s="434" t="s">
        <v>2549</v>
      </c>
      <c r="B71" s="422" t="s">
        <v>263</v>
      </c>
      <c r="C71" s="423" t="s">
        <v>2550</v>
      </c>
      <c r="D71" s="450" t="s">
        <v>959</v>
      </c>
      <c r="E71" s="451">
        <v>2018</v>
      </c>
      <c r="F71" s="451" t="s">
        <v>413</v>
      </c>
      <c r="G71" s="451">
        <v>2023</v>
      </c>
      <c r="H71" s="451" t="s">
        <v>413</v>
      </c>
      <c r="I71" s="424" t="s">
        <v>798</v>
      </c>
      <c r="J71" s="449"/>
      <c r="K71" s="448">
        <v>0.12</v>
      </c>
      <c r="L71" s="448">
        <v>0.12</v>
      </c>
      <c r="M71" s="427" t="s">
        <v>958</v>
      </c>
      <c r="N71" s="466" t="s">
        <v>891</v>
      </c>
      <c r="O71" s="446" t="s">
        <v>2549</v>
      </c>
      <c r="P71" s="428" t="str">
        <f>IF(tabProjList[[#This Row],[Link 1]]&lt;&gt;"",HYPERLINK(tabProjList[[#This Row],[Link 1]],"Link 1"),"")</f>
        <v/>
      </c>
      <c r="Q71" s="428" t="str">
        <f>IF(tabProjList[[#This Row],[Link 2]]&lt;&gt;"",HYPERLINK(tabProjList[[#This Row],[Link 2]],"Link 2"),"")</f>
        <v/>
      </c>
      <c r="R71" s="428" t="str">
        <f>IF(tabProjList[[#This Row],[Link 3]]&lt;&gt;"",HYPERLINK(tabProjList[[#This Row],[Link 3]],"Link 3"),"")</f>
        <v/>
      </c>
      <c r="S71" s="428" t="str">
        <f>IF(tabProjList[[#This Row],[Link 4]]&lt;&gt;"",HYPERLINK(tabProjList[[#This Row],[Link 4]],"Link 4"),"")</f>
        <v/>
      </c>
      <c r="T71" s="428" t="str">
        <f>IF(tabProjList[[#This Row],[Link 5]]&lt;&gt;"",HYPERLINK(tabProjList[[#This Row],[Link 5]],"Link 5"),"")</f>
        <v/>
      </c>
      <c r="U71" s="428" t="str">
        <f>IF(tabProjList[[#This Row],[Link 6]]&lt;&gt;"",HYPERLINK(tabProjList[[#This Row],[Link 6]],"Link 6"),"")</f>
        <v/>
      </c>
      <c r="V71" s="428" t="str">
        <f>IF(tabProjList[[#This Row],[Link 7]]&lt;&gt;"",HYPERLINK(tabProjList[[#This Row],[Link 7]],"Link 7"),"")</f>
        <v/>
      </c>
      <c r="W71" s="446" t="s">
        <v>413</v>
      </c>
      <c r="X71" s="446" t="s">
        <v>413</v>
      </c>
      <c r="Y71" s="446" t="s">
        <v>413</v>
      </c>
      <c r="Z71" s="446" t="s">
        <v>413</v>
      </c>
      <c r="AA71" s="446" t="s">
        <v>413</v>
      </c>
      <c r="AB71" s="446" t="s">
        <v>413</v>
      </c>
      <c r="AC71" s="446" t="s">
        <v>413</v>
      </c>
    </row>
    <row r="72" spans="1:29" hidden="1">
      <c r="A72" s="421" t="s">
        <v>2548</v>
      </c>
      <c r="B72" s="422" t="s">
        <v>87</v>
      </c>
      <c r="C72" s="423" t="s">
        <v>2547</v>
      </c>
      <c r="D72" s="422" t="s">
        <v>779</v>
      </c>
      <c r="E72" s="453">
        <v>2021</v>
      </c>
      <c r="F72" s="453">
        <v>2023</v>
      </c>
      <c r="G72" s="453">
        <v>2025</v>
      </c>
      <c r="H72" s="453" t="s">
        <v>413</v>
      </c>
      <c r="I72" s="424" t="s">
        <v>798</v>
      </c>
      <c r="J72" s="424"/>
      <c r="K72" s="425">
        <v>1</v>
      </c>
      <c r="L72" s="425">
        <v>1</v>
      </c>
      <c r="M72" s="452" t="s">
        <v>928</v>
      </c>
      <c r="N72" s="454" t="s">
        <v>898</v>
      </c>
      <c r="O72" s="446" t="s">
        <v>2546</v>
      </c>
      <c r="P72" s="428" t="str">
        <f>IF(tabProjList[[#This Row],[Link 1]]&lt;&gt;"",HYPERLINK(tabProjList[[#This Row],[Link 1]],"Link 1"),"")</f>
        <v>Link 1</v>
      </c>
      <c r="Q72" s="428" t="str">
        <f>IF(tabProjList[[#This Row],[Link 2]]&lt;&gt;"",HYPERLINK(tabProjList[[#This Row],[Link 2]],"Link 2"),"")</f>
        <v>Link 2</v>
      </c>
      <c r="R72" s="428" t="str">
        <f>IF(tabProjList[[#This Row],[Link 3]]&lt;&gt;"",HYPERLINK(tabProjList[[#This Row],[Link 3]],"Link 3"),"")</f>
        <v>Link 3</v>
      </c>
      <c r="S72" s="428" t="str">
        <f>IF(tabProjList[[#This Row],[Link 4]]&lt;&gt;"",HYPERLINK(tabProjList[[#This Row],[Link 4]],"Link 4"),"")</f>
        <v/>
      </c>
      <c r="T72" s="428" t="str">
        <f>IF(tabProjList[[#This Row],[Link 5]]&lt;&gt;"",HYPERLINK(tabProjList[[#This Row],[Link 5]],"Link 5"),"")</f>
        <v/>
      </c>
      <c r="U72" s="428" t="str">
        <f>IF(tabProjList[[#This Row],[Link 6]]&lt;&gt;"",HYPERLINK(tabProjList[[#This Row],[Link 6]],"Link 6"),"")</f>
        <v/>
      </c>
      <c r="V72" s="428" t="str">
        <f>IF(tabProjList[[#This Row],[Link 7]]&lt;&gt;"",HYPERLINK(tabProjList[[#This Row],[Link 7]],"Link 7"),"")</f>
        <v/>
      </c>
      <c r="W72" s="446" t="s">
        <v>2544</v>
      </c>
      <c r="X72" s="446" t="s">
        <v>2545</v>
      </c>
      <c r="Y72" s="446" t="s">
        <v>2544</v>
      </c>
      <c r="Z72" s="446" t="s">
        <v>413</v>
      </c>
      <c r="AA72" s="446" t="s">
        <v>413</v>
      </c>
      <c r="AB72" s="446" t="s">
        <v>413</v>
      </c>
      <c r="AC72" s="446" t="s">
        <v>413</v>
      </c>
    </row>
    <row r="73" spans="1:29" hidden="1">
      <c r="A73" s="421" t="s">
        <v>2543</v>
      </c>
      <c r="B73" s="422" t="s">
        <v>87</v>
      </c>
      <c r="C73" s="423" t="s">
        <v>2542</v>
      </c>
      <c r="D73" s="450" t="s">
        <v>779</v>
      </c>
      <c r="E73" s="453">
        <v>2022</v>
      </c>
      <c r="F73" s="453" t="s">
        <v>413</v>
      </c>
      <c r="G73" s="453">
        <v>2024</v>
      </c>
      <c r="H73" s="453" t="s">
        <v>413</v>
      </c>
      <c r="I73" s="424" t="s">
        <v>798</v>
      </c>
      <c r="J73" s="424"/>
      <c r="K73" s="425">
        <v>0.23</v>
      </c>
      <c r="L73" s="425">
        <v>0.23</v>
      </c>
      <c r="M73" s="452" t="s">
        <v>986</v>
      </c>
      <c r="N73" s="454" t="s">
        <v>113</v>
      </c>
      <c r="O73" s="446" t="s">
        <v>1045</v>
      </c>
      <c r="P73" s="428" t="str">
        <f>IF(tabProjList[[#This Row],[Link 1]]&lt;&gt;"",HYPERLINK(tabProjList[[#This Row],[Link 1]],"Link 1"),"")</f>
        <v>Link 1</v>
      </c>
      <c r="Q73" s="428" t="str">
        <f>IF(tabProjList[[#This Row],[Link 2]]&lt;&gt;"",HYPERLINK(tabProjList[[#This Row],[Link 2]],"Link 2"),"")</f>
        <v/>
      </c>
      <c r="R73" s="428" t="str">
        <f>IF(tabProjList[[#This Row],[Link 3]]&lt;&gt;"",HYPERLINK(tabProjList[[#This Row],[Link 3]],"Link 3"),"")</f>
        <v/>
      </c>
      <c r="S73" s="428" t="str">
        <f>IF(tabProjList[[#This Row],[Link 4]]&lt;&gt;"",HYPERLINK(tabProjList[[#This Row],[Link 4]],"Link 4"),"")</f>
        <v/>
      </c>
      <c r="T73" s="428" t="str">
        <f>IF(tabProjList[[#This Row],[Link 5]]&lt;&gt;"",HYPERLINK(tabProjList[[#This Row],[Link 5]],"Link 5"),"")</f>
        <v/>
      </c>
      <c r="U73" s="428" t="str">
        <f>IF(tabProjList[[#This Row],[Link 6]]&lt;&gt;"",HYPERLINK(tabProjList[[#This Row],[Link 6]],"Link 6"),"")</f>
        <v/>
      </c>
      <c r="V73" s="428" t="str">
        <f>IF(tabProjList[[#This Row],[Link 7]]&lt;&gt;"",HYPERLINK(tabProjList[[#This Row],[Link 7]],"Link 7"),"")</f>
        <v/>
      </c>
      <c r="W73" s="446" t="s">
        <v>2541</v>
      </c>
      <c r="X73" s="446" t="s">
        <v>413</v>
      </c>
      <c r="Y73" s="446" t="s">
        <v>413</v>
      </c>
      <c r="Z73" s="446" t="s">
        <v>413</v>
      </c>
      <c r="AA73" s="446" t="s">
        <v>413</v>
      </c>
      <c r="AB73" s="446" t="s">
        <v>413</v>
      </c>
      <c r="AC73" s="446" t="s">
        <v>413</v>
      </c>
    </row>
    <row r="74" spans="1:29" hidden="1">
      <c r="A74" s="421" t="s">
        <v>2540</v>
      </c>
      <c r="B74" s="422" t="s">
        <v>878</v>
      </c>
      <c r="C74" s="423" t="s">
        <v>2539</v>
      </c>
      <c r="D74" s="422" t="s">
        <v>779</v>
      </c>
      <c r="E74" s="453">
        <v>2022</v>
      </c>
      <c r="F74" s="453" t="s">
        <v>413</v>
      </c>
      <c r="G74" s="453" t="s">
        <v>413</v>
      </c>
      <c r="H74" s="453" t="s">
        <v>413</v>
      </c>
      <c r="I74" s="424" t="s">
        <v>798</v>
      </c>
      <c r="J74" s="424"/>
      <c r="K74" s="425"/>
      <c r="L74" s="425"/>
      <c r="M74" s="452" t="s">
        <v>876</v>
      </c>
      <c r="N74" s="454" t="s">
        <v>113</v>
      </c>
      <c r="O74" s="446"/>
      <c r="P74" s="428" t="str">
        <f>IF(tabProjList[[#This Row],[Link 1]]&lt;&gt;"",HYPERLINK(tabProjList[[#This Row],[Link 1]],"Link 1"),"")</f>
        <v>Link 1</v>
      </c>
      <c r="Q74" s="428" t="str">
        <f>IF(tabProjList[[#This Row],[Link 2]]&lt;&gt;"",HYPERLINK(tabProjList[[#This Row],[Link 2]],"Link 2"),"")</f>
        <v/>
      </c>
      <c r="R74" s="428" t="str">
        <f>IF(tabProjList[[#This Row],[Link 3]]&lt;&gt;"",HYPERLINK(tabProjList[[#This Row],[Link 3]],"Link 3"),"")</f>
        <v/>
      </c>
      <c r="S74" s="428" t="str">
        <f>IF(tabProjList[[#This Row],[Link 4]]&lt;&gt;"",HYPERLINK(tabProjList[[#This Row],[Link 4]],"Link 4"),"")</f>
        <v/>
      </c>
      <c r="T74" s="428" t="str">
        <f>IF(tabProjList[[#This Row],[Link 5]]&lt;&gt;"",HYPERLINK(tabProjList[[#This Row],[Link 5]],"Link 5"),"")</f>
        <v/>
      </c>
      <c r="U74" s="428" t="str">
        <f>IF(tabProjList[[#This Row],[Link 6]]&lt;&gt;"",HYPERLINK(tabProjList[[#This Row],[Link 6]],"Link 6"),"")</f>
        <v/>
      </c>
      <c r="V74" s="428" t="str">
        <f>IF(tabProjList[[#This Row],[Link 7]]&lt;&gt;"",HYPERLINK(tabProjList[[#This Row],[Link 7]],"Link 7"),"")</f>
        <v/>
      </c>
      <c r="W74" s="446" t="s">
        <v>873</v>
      </c>
      <c r="X74" s="446" t="s">
        <v>413</v>
      </c>
      <c r="Y74" s="446" t="s">
        <v>413</v>
      </c>
      <c r="Z74" s="446" t="s">
        <v>413</v>
      </c>
      <c r="AA74" s="446" t="s">
        <v>413</v>
      </c>
      <c r="AB74" s="446" t="s">
        <v>413</v>
      </c>
      <c r="AC74" s="446" t="s">
        <v>413</v>
      </c>
    </row>
    <row r="75" spans="1:29" hidden="1">
      <c r="A75" s="421" t="s">
        <v>2538</v>
      </c>
      <c r="B75" s="422" t="s">
        <v>109</v>
      </c>
      <c r="C75" s="423" t="s">
        <v>2537</v>
      </c>
      <c r="D75" s="422" t="s">
        <v>779</v>
      </c>
      <c r="E75" s="453">
        <v>2022</v>
      </c>
      <c r="F75" s="453" t="s">
        <v>413</v>
      </c>
      <c r="G75" s="453" t="s">
        <v>413</v>
      </c>
      <c r="H75" s="453" t="s">
        <v>413</v>
      </c>
      <c r="I75" s="424" t="s">
        <v>798</v>
      </c>
      <c r="J75" s="424"/>
      <c r="K75" s="425">
        <v>0.2</v>
      </c>
      <c r="L75" s="425">
        <v>0.2</v>
      </c>
      <c r="M75" s="452" t="s">
        <v>1065</v>
      </c>
      <c r="N75" s="454" t="s">
        <v>113</v>
      </c>
      <c r="O75" s="446" t="s">
        <v>2536</v>
      </c>
      <c r="P75" s="428" t="str">
        <f>IF(tabProjList[[#This Row],[Link 1]]&lt;&gt;"",HYPERLINK(tabProjList[[#This Row],[Link 1]],"Link 1"),"")</f>
        <v>Link 1</v>
      </c>
      <c r="Q75" s="428" t="str">
        <f>IF(tabProjList[[#This Row],[Link 2]]&lt;&gt;"",HYPERLINK(tabProjList[[#This Row],[Link 2]],"Link 2"),"")</f>
        <v/>
      </c>
      <c r="R75" s="428" t="str">
        <f>IF(tabProjList[[#This Row],[Link 3]]&lt;&gt;"",HYPERLINK(tabProjList[[#This Row],[Link 3]],"Link 3"),"")</f>
        <v/>
      </c>
      <c r="S75" s="428" t="str">
        <f>IF(tabProjList[[#This Row],[Link 4]]&lt;&gt;"",HYPERLINK(tabProjList[[#This Row],[Link 4]],"Link 4"),"")</f>
        <v/>
      </c>
      <c r="T75" s="428" t="str">
        <f>IF(tabProjList[[#This Row],[Link 5]]&lt;&gt;"",HYPERLINK(tabProjList[[#This Row],[Link 5]],"Link 5"),"")</f>
        <v/>
      </c>
      <c r="U75" s="428" t="str">
        <f>IF(tabProjList[[#This Row],[Link 6]]&lt;&gt;"",HYPERLINK(tabProjList[[#This Row],[Link 6]],"Link 6"),"")</f>
        <v/>
      </c>
      <c r="V75" s="428" t="str">
        <f>IF(tabProjList[[#This Row],[Link 7]]&lt;&gt;"",HYPERLINK(tabProjList[[#This Row],[Link 7]],"Link 7"),"")</f>
        <v/>
      </c>
      <c r="W75" s="446" t="s">
        <v>931</v>
      </c>
      <c r="X75" s="446" t="s">
        <v>413</v>
      </c>
      <c r="Y75" s="446" t="s">
        <v>413</v>
      </c>
      <c r="Z75" s="446" t="s">
        <v>413</v>
      </c>
      <c r="AA75" s="446" t="s">
        <v>413</v>
      </c>
      <c r="AB75" s="446" t="s">
        <v>413</v>
      </c>
      <c r="AC75" s="446" t="s">
        <v>413</v>
      </c>
    </row>
    <row r="76" spans="1:29" hidden="1">
      <c r="A76" s="434" t="s">
        <v>2535</v>
      </c>
      <c r="B76" s="450" t="s">
        <v>99</v>
      </c>
      <c r="C76" s="423" t="s">
        <v>2532</v>
      </c>
      <c r="D76" s="450" t="s">
        <v>908</v>
      </c>
      <c r="E76" s="451">
        <v>2023</v>
      </c>
      <c r="F76" s="451" t="s">
        <v>413</v>
      </c>
      <c r="G76" s="451" t="s">
        <v>413</v>
      </c>
      <c r="H76" s="451" t="s">
        <v>413</v>
      </c>
      <c r="I76" s="424" t="s">
        <v>798</v>
      </c>
      <c r="J76" s="467">
        <v>1</v>
      </c>
      <c r="K76" s="448">
        <v>1.2</v>
      </c>
      <c r="L76" s="448">
        <v>1.2</v>
      </c>
      <c r="M76" s="427" t="s">
        <v>907</v>
      </c>
      <c r="N76" s="466"/>
      <c r="O76" s="446" t="s">
        <v>2531</v>
      </c>
      <c r="P76" s="428" t="str">
        <f>IF(tabProjList[[#This Row],[Link 1]]&lt;&gt;"",HYPERLINK(tabProjList[[#This Row],[Link 1]],"Link 1"),"")</f>
        <v>Link 1</v>
      </c>
      <c r="Q76" s="428" t="str">
        <f>IF(tabProjList[[#This Row],[Link 2]]&lt;&gt;"",HYPERLINK(tabProjList[[#This Row],[Link 2]],"Link 2"),"")</f>
        <v/>
      </c>
      <c r="R76" s="428" t="str">
        <f>IF(tabProjList[[#This Row],[Link 3]]&lt;&gt;"",HYPERLINK(tabProjList[[#This Row],[Link 3]],"Link 3"),"")</f>
        <v/>
      </c>
      <c r="S76" s="428" t="str">
        <f>IF(tabProjList[[#This Row],[Link 4]]&lt;&gt;"",HYPERLINK(tabProjList[[#This Row],[Link 4]],"Link 4"),"")</f>
        <v/>
      </c>
      <c r="T76" s="428" t="str">
        <f>IF(tabProjList[[#This Row],[Link 5]]&lt;&gt;"",HYPERLINK(tabProjList[[#This Row],[Link 5]],"Link 5"),"")</f>
        <v/>
      </c>
      <c r="U76" s="428" t="str">
        <f>IF(tabProjList[[#This Row],[Link 6]]&lt;&gt;"",HYPERLINK(tabProjList[[#This Row],[Link 6]],"Link 6"),"")</f>
        <v/>
      </c>
      <c r="V76" s="428" t="str">
        <f>IF(tabProjList[[#This Row],[Link 7]]&lt;&gt;"",HYPERLINK(tabProjList[[#This Row],[Link 7]],"Link 7"),"")</f>
        <v/>
      </c>
      <c r="W76" s="446" t="s">
        <v>931</v>
      </c>
      <c r="X76" s="446" t="s">
        <v>413</v>
      </c>
      <c r="Y76" s="446" t="s">
        <v>413</v>
      </c>
      <c r="Z76" s="446" t="s">
        <v>413</v>
      </c>
      <c r="AA76" s="446" t="s">
        <v>413</v>
      </c>
      <c r="AB76" s="446" t="s">
        <v>413</v>
      </c>
      <c r="AC76" s="446" t="s">
        <v>413</v>
      </c>
    </row>
    <row r="77" spans="1:29" hidden="1">
      <c r="A77" s="434" t="s">
        <v>2534</v>
      </c>
      <c r="B77" s="450" t="s">
        <v>99</v>
      </c>
      <c r="C77" s="423" t="s">
        <v>2532</v>
      </c>
      <c r="D77" s="450" t="s">
        <v>908</v>
      </c>
      <c r="E77" s="451">
        <v>2023</v>
      </c>
      <c r="F77" s="451" t="s">
        <v>413</v>
      </c>
      <c r="G77" s="451" t="s">
        <v>413</v>
      </c>
      <c r="H77" s="451" t="s">
        <v>413</v>
      </c>
      <c r="I77" s="424" t="s">
        <v>798</v>
      </c>
      <c r="J77" s="467">
        <v>2</v>
      </c>
      <c r="K77" s="448">
        <v>1.2</v>
      </c>
      <c r="L77" s="448">
        <v>1.2</v>
      </c>
      <c r="M77" s="427" t="s">
        <v>907</v>
      </c>
      <c r="N77" s="466"/>
      <c r="O77" s="446" t="s">
        <v>2531</v>
      </c>
      <c r="P77" s="428" t="str">
        <f>IF(tabProjList[[#This Row],[Link 1]]&lt;&gt;"",HYPERLINK(tabProjList[[#This Row],[Link 1]],"Link 1"),"")</f>
        <v>Link 1</v>
      </c>
      <c r="Q77" s="428" t="str">
        <f>IF(tabProjList[[#This Row],[Link 2]]&lt;&gt;"",HYPERLINK(tabProjList[[#This Row],[Link 2]],"Link 2"),"")</f>
        <v/>
      </c>
      <c r="R77" s="428" t="str">
        <f>IF(tabProjList[[#This Row],[Link 3]]&lt;&gt;"",HYPERLINK(tabProjList[[#This Row],[Link 3]],"Link 3"),"")</f>
        <v/>
      </c>
      <c r="S77" s="428" t="str">
        <f>IF(tabProjList[[#This Row],[Link 4]]&lt;&gt;"",HYPERLINK(tabProjList[[#This Row],[Link 4]],"Link 4"),"")</f>
        <v/>
      </c>
      <c r="T77" s="428" t="str">
        <f>IF(tabProjList[[#This Row],[Link 5]]&lt;&gt;"",HYPERLINK(tabProjList[[#This Row],[Link 5]],"Link 5"),"")</f>
        <v/>
      </c>
      <c r="U77" s="428" t="str">
        <f>IF(tabProjList[[#This Row],[Link 6]]&lt;&gt;"",HYPERLINK(tabProjList[[#This Row],[Link 6]],"Link 6"),"")</f>
        <v/>
      </c>
      <c r="V77" s="428" t="str">
        <f>IF(tabProjList[[#This Row],[Link 7]]&lt;&gt;"",HYPERLINK(tabProjList[[#This Row],[Link 7]],"Link 7"),"")</f>
        <v/>
      </c>
      <c r="W77" s="446" t="s">
        <v>931</v>
      </c>
      <c r="X77" s="446" t="s">
        <v>413</v>
      </c>
      <c r="Y77" s="446" t="s">
        <v>413</v>
      </c>
      <c r="Z77" s="446" t="s">
        <v>413</v>
      </c>
      <c r="AA77" s="446" t="s">
        <v>413</v>
      </c>
      <c r="AB77" s="446" t="s">
        <v>413</v>
      </c>
      <c r="AC77" s="446" t="s">
        <v>413</v>
      </c>
    </row>
    <row r="78" spans="1:29" hidden="1">
      <c r="A78" s="421" t="s">
        <v>2533</v>
      </c>
      <c r="B78" s="422" t="s">
        <v>99</v>
      </c>
      <c r="C78" s="423" t="s">
        <v>2532</v>
      </c>
      <c r="D78" s="424" t="s">
        <v>908</v>
      </c>
      <c r="E78" s="425">
        <v>2023</v>
      </c>
      <c r="F78" s="425" t="s">
        <v>413</v>
      </c>
      <c r="G78" s="425" t="s">
        <v>413</v>
      </c>
      <c r="H78" s="425" t="s">
        <v>413</v>
      </c>
      <c r="I78" s="424" t="s">
        <v>798</v>
      </c>
      <c r="J78" s="424">
        <v>3</v>
      </c>
      <c r="K78" s="425">
        <v>0.3</v>
      </c>
      <c r="L78" s="425">
        <v>0.3</v>
      </c>
      <c r="M78" s="452" t="s">
        <v>907</v>
      </c>
      <c r="N78" s="454"/>
      <c r="O78" s="446" t="s">
        <v>2531</v>
      </c>
      <c r="P78" s="428" t="str">
        <f>IF(tabProjList[[#This Row],[Link 1]]&lt;&gt;"",HYPERLINK(tabProjList[[#This Row],[Link 1]],"Link 1"),"")</f>
        <v>Link 1</v>
      </c>
      <c r="Q78" s="428" t="str">
        <f>IF(tabProjList[[#This Row],[Link 2]]&lt;&gt;"",HYPERLINK(tabProjList[[#This Row],[Link 2]],"Link 2"),"")</f>
        <v/>
      </c>
      <c r="R78" s="428" t="str">
        <f>IF(tabProjList[[#This Row],[Link 3]]&lt;&gt;"",HYPERLINK(tabProjList[[#This Row],[Link 3]],"Link 3"),"")</f>
        <v/>
      </c>
      <c r="S78" s="428" t="str">
        <f>IF(tabProjList[[#This Row],[Link 4]]&lt;&gt;"",HYPERLINK(tabProjList[[#This Row],[Link 4]],"Link 4"),"")</f>
        <v/>
      </c>
      <c r="T78" s="428" t="str">
        <f>IF(tabProjList[[#This Row],[Link 5]]&lt;&gt;"",HYPERLINK(tabProjList[[#This Row],[Link 5]],"Link 5"),"")</f>
        <v/>
      </c>
      <c r="U78" s="428" t="str">
        <f>IF(tabProjList[[#This Row],[Link 6]]&lt;&gt;"",HYPERLINK(tabProjList[[#This Row],[Link 6]],"Link 6"),"")</f>
        <v/>
      </c>
      <c r="V78" s="428" t="str">
        <f>IF(tabProjList[[#This Row],[Link 7]]&lt;&gt;"",HYPERLINK(tabProjList[[#This Row],[Link 7]],"Link 7"),"")</f>
        <v/>
      </c>
      <c r="W78" s="446" t="s">
        <v>931</v>
      </c>
      <c r="X78" s="446" t="s">
        <v>413</v>
      </c>
      <c r="Y78" s="446" t="s">
        <v>413</v>
      </c>
      <c r="Z78" s="446" t="s">
        <v>413</v>
      </c>
      <c r="AA78" s="446" t="s">
        <v>413</v>
      </c>
      <c r="AB78" s="446" t="s">
        <v>413</v>
      </c>
      <c r="AC78" s="446" t="s">
        <v>413</v>
      </c>
    </row>
    <row r="79" spans="1:29" hidden="1">
      <c r="A79" s="421" t="s">
        <v>2530</v>
      </c>
      <c r="B79" s="422" t="s">
        <v>87</v>
      </c>
      <c r="C79" s="423" t="s">
        <v>2529</v>
      </c>
      <c r="D79" s="422" t="s">
        <v>892</v>
      </c>
      <c r="E79" s="453">
        <v>2019</v>
      </c>
      <c r="F79" s="453">
        <v>2023</v>
      </c>
      <c r="G79" s="453">
        <v>2024</v>
      </c>
      <c r="H79" s="453" t="s">
        <v>413</v>
      </c>
      <c r="I79" s="424" t="s">
        <v>798</v>
      </c>
      <c r="J79" s="424"/>
      <c r="K79" s="425">
        <v>1.4</v>
      </c>
      <c r="L79" s="425">
        <v>1.4</v>
      </c>
      <c r="M79" s="452" t="s">
        <v>928</v>
      </c>
      <c r="N79" s="454" t="s">
        <v>891</v>
      </c>
      <c r="O79" s="446" t="s">
        <v>2528</v>
      </c>
      <c r="P79" s="428" t="str">
        <f>IF(tabProjList[[#This Row],[Link 1]]&lt;&gt;"",HYPERLINK(tabProjList[[#This Row],[Link 1]],"Link 1"),"")</f>
        <v>Link 1</v>
      </c>
      <c r="Q79" s="428" t="str">
        <f>IF(tabProjList[[#This Row],[Link 2]]&lt;&gt;"",HYPERLINK(tabProjList[[#This Row],[Link 2]],"Link 2"),"")</f>
        <v>Link 2</v>
      </c>
      <c r="R79" s="428" t="str">
        <f>IF(tabProjList[[#This Row],[Link 3]]&lt;&gt;"",HYPERLINK(tabProjList[[#This Row],[Link 3]],"Link 3"),"")</f>
        <v>Link 3</v>
      </c>
      <c r="S79" s="428" t="str">
        <f>IF(tabProjList[[#This Row],[Link 4]]&lt;&gt;"",HYPERLINK(tabProjList[[#This Row],[Link 4]],"Link 4"),"")</f>
        <v>Link 4</v>
      </c>
      <c r="T79" s="428" t="str">
        <f>IF(tabProjList[[#This Row],[Link 5]]&lt;&gt;"",HYPERLINK(tabProjList[[#This Row],[Link 5]],"Link 5"),"")</f>
        <v/>
      </c>
      <c r="U79" s="428" t="str">
        <f>IF(tabProjList[[#This Row],[Link 6]]&lt;&gt;"",HYPERLINK(tabProjList[[#This Row],[Link 6]],"Link 6"),"")</f>
        <v/>
      </c>
      <c r="V79" s="428" t="str">
        <f>IF(tabProjList[[#This Row],[Link 7]]&lt;&gt;"",HYPERLINK(tabProjList[[#This Row],[Link 7]],"Link 7"),"")</f>
        <v/>
      </c>
      <c r="W79" s="446" t="s">
        <v>1168</v>
      </c>
      <c r="X79" s="446" t="s">
        <v>2527</v>
      </c>
      <c r="Y79" s="446" t="s">
        <v>2526</v>
      </c>
      <c r="Z79" s="446" t="s">
        <v>2525</v>
      </c>
      <c r="AA79" s="446" t="s">
        <v>413</v>
      </c>
      <c r="AB79" s="446" t="s">
        <v>413</v>
      </c>
      <c r="AC79" s="446" t="s">
        <v>413</v>
      </c>
    </row>
    <row r="80" spans="1:29" hidden="1">
      <c r="A80" s="421" t="s">
        <v>2524</v>
      </c>
      <c r="B80" s="422" t="s">
        <v>1028</v>
      </c>
      <c r="C80" s="423" t="s">
        <v>2523</v>
      </c>
      <c r="D80" s="422" t="s">
        <v>779</v>
      </c>
      <c r="E80" s="453">
        <v>2022</v>
      </c>
      <c r="F80" s="453" t="s">
        <v>413</v>
      </c>
      <c r="G80" s="453">
        <v>2028</v>
      </c>
      <c r="H80" s="453" t="s">
        <v>413</v>
      </c>
      <c r="I80" s="424" t="s">
        <v>798</v>
      </c>
      <c r="J80" s="424"/>
      <c r="K80" s="425">
        <v>0.61</v>
      </c>
      <c r="L80" s="425">
        <v>0.61</v>
      </c>
      <c r="M80" s="452" t="s">
        <v>876</v>
      </c>
      <c r="N80" s="454" t="s">
        <v>113</v>
      </c>
      <c r="O80" s="446" t="s">
        <v>2522</v>
      </c>
      <c r="P80" s="428" t="str">
        <f>IF(tabProjList[[#This Row],[Link 1]]&lt;&gt;"",HYPERLINK(tabProjList[[#This Row],[Link 1]],"Link 1"),"")</f>
        <v>Link 1</v>
      </c>
      <c r="Q80" s="428" t="str">
        <f>IF(tabProjList[[#This Row],[Link 2]]&lt;&gt;"",HYPERLINK(tabProjList[[#This Row],[Link 2]],"Link 2"),"")</f>
        <v>Link 2</v>
      </c>
      <c r="R80" s="428" t="str">
        <f>IF(tabProjList[[#This Row],[Link 3]]&lt;&gt;"",HYPERLINK(tabProjList[[#This Row],[Link 3]],"Link 3"),"")</f>
        <v/>
      </c>
      <c r="S80" s="428" t="str">
        <f>IF(tabProjList[[#This Row],[Link 4]]&lt;&gt;"",HYPERLINK(tabProjList[[#This Row],[Link 4]],"Link 4"),"")</f>
        <v/>
      </c>
      <c r="T80" s="428" t="str">
        <f>IF(tabProjList[[#This Row],[Link 5]]&lt;&gt;"",HYPERLINK(tabProjList[[#This Row],[Link 5]],"Link 5"),"")</f>
        <v/>
      </c>
      <c r="U80" s="428" t="str">
        <f>IF(tabProjList[[#This Row],[Link 6]]&lt;&gt;"",HYPERLINK(tabProjList[[#This Row],[Link 6]],"Link 6"),"")</f>
        <v/>
      </c>
      <c r="V80" s="428" t="str">
        <f>IF(tabProjList[[#This Row],[Link 7]]&lt;&gt;"",HYPERLINK(tabProjList[[#This Row],[Link 7]],"Link 7"),"")</f>
        <v/>
      </c>
      <c r="W80" s="446" t="s">
        <v>2521</v>
      </c>
      <c r="X80" s="446" t="s">
        <v>1332</v>
      </c>
      <c r="Y80" s="446" t="s">
        <v>413</v>
      </c>
      <c r="Z80" s="446" t="s">
        <v>413</v>
      </c>
      <c r="AA80" s="446" t="s">
        <v>413</v>
      </c>
      <c r="AB80" s="446" t="s">
        <v>413</v>
      </c>
      <c r="AC80" s="446" t="s">
        <v>413</v>
      </c>
    </row>
    <row r="81" spans="1:29" hidden="1">
      <c r="A81" s="421" t="s">
        <v>2520</v>
      </c>
      <c r="B81" s="422" t="s">
        <v>878</v>
      </c>
      <c r="C81" s="423" t="s">
        <v>2519</v>
      </c>
      <c r="D81" s="422" t="s">
        <v>892</v>
      </c>
      <c r="E81" s="425">
        <v>2012</v>
      </c>
      <c r="F81" s="425" t="s">
        <v>413</v>
      </c>
      <c r="G81" s="425">
        <v>2025</v>
      </c>
      <c r="H81" s="425" t="s">
        <v>413</v>
      </c>
      <c r="I81" s="424" t="s">
        <v>798</v>
      </c>
      <c r="J81" s="424"/>
      <c r="K81" s="425">
        <v>3</v>
      </c>
      <c r="L81" s="425">
        <v>3</v>
      </c>
      <c r="M81" s="452" t="s">
        <v>928</v>
      </c>
      <c r="N81" s="454" t="s">
        <v>113</v>
      </c>
      <c r="O81" s="446"/>
      <c r="P81" s="428" t="str">
        <f>IF(tabProjList[[#This Row],[Link 1]]&lt;&gt;"",HYPERLINK(tabProjList[[#This Row],[Link 1]],"Link 1"),"")</f>
        <v>Link 1</v>
      </c>
      <c r="Q81" s="428" t="str">
        <f>IF(tabProjList[[#This Row],[Link 2]]&lt;&gt;"",HYPERLINK(tabProjList[[#This Row],[Link 2]],"Link 2"),"")</f>
        <v/>
      </c>
      <c r="R81" s="428" t="str">
        <f>IF(tabProjList[[#This Row],[Link 3]]&lt;&gt;"",HYPERLINK(tabProjList[[#This Row],[Link 3]],"Link 3"),"")</f>
        <v/>
      </c>
      <c r="S81" s="428" t="str">
        <f>IF(tabProjList[[#This Row],[Link 4]]&lt;&gt;"",HYPERLINK(tabProjList[[#This Row],[Link 4]],"Link 4"),"")</f>
        <v/>
      </c>
      <c r="T81" s="428" t="str">
        <f>IF(tabProjList[[#This Row],[Link 5]]&lt;&gt;"",HYPERLINK(tabProjList[[#This Row],[Link 5]],"Link 5"),"")</f>
        <v/>
      </c>
      <c r="U81" s="428" t="str">
        <f>IF(tabProjList[[#This Row],[Link 6]]&lt;&gt;"",HYPERLINK(tabProjList[[#This Row],[Link 6]],"Link 6"),"")</f>
        <v/>
      </c>
      <c r="V81" s="428" t="str">
        <f>IF(tabProjList[[#This Row],[Link 7]]&lt;&gt;"",HYPERLINK(tabProjList[[#This Row],[Link 7]],"Link 7"),"")</f>
        <v/>
      </c>
      <c r="W81" s="446" t="s">
        <v>2518</v>
      </c>
      <c r="X81" s="446" t="s">
        <v>413</v>
      </c>
      <c r="Y81" s="446" t="s">
        <v>413</v>
      </c>
      <c r="Z81" s="446" t="s">
        <v>413</v>
      </c>
      <c r="AA81" s="446" t="s">
        <v>413</v>
      </c>
      <c r="AB81" s="446" t="s">
        <v>413</v>
      </c>
      <c r="AC81" s="446" t="s">
        <v>413</v>
      </c>
    </row>
    <row r="82" spans="1:29" hidden="1">
      <c r="A82" s="474" t="s">
        <v>2517</v>
      </c>
      <c r="B82" s="472" t="s">
        <v>2515</v>
      </c>
      <c r="C82" s="485" t="s">
        <v>2514</v>
      </c>
      <c r="D82" s="422" t="s">
        <v>908</v>
      </c>
      <c r="E82" s="472">
        <v>2023</v>
      </c>
      <c r="F82" s="472" t="s">
        <v>413</v>
      </c>
      <c r="G82" s="451">
        <v>2030</v>
      </c>
      <c r="H82" s="451" t="s">
        <v>413</v>
      </c>
      <c r="I82" s="424" t="s">
        <v>798</v>
      </c>
      <c r="J82" s="483">
        <v>1</v>
      </c>
      <c r="K82" s="470">
        <v>3.6</v>
      </c>
      <c r="L82" s="470">
        <v>3.6</v>
      </c>
      <c r="M82" s="452" t="s">
        <v>907</v>
      </c>
      <c r="N82" s="454"/>
      <c r="O82" s="446" t="s">
        <v>1237</v>
      </c>
      <c r="P82" s="428" t="str">
        <f>IF(tabProjList[[#This Row],[Link 1]]&lt;&gt;"",HYPERLINK(tabProjList[[#This Row],[Link 1]],"Link 1"),"")</f>
        <v>Link 1</v>
      </c>
      <c r="Q82" s="428" t="str">
        <f>IF(tabProjList[[#This Row],[Link 2]]&lt;&gt;"",HYPERLINK(tabProjList[[#This Row],[Link 2]],"Link 2"),"")</f>
        <v/>
      </c>
      <c r="R82" s="428" t="str">
        <f>IF(tabProjList[[#This Row],[Link 3]]&lt;&gt;"",HYPERLINK(tabProjList[[#This Row],[Link 3]],"Link 3"),"")</f>
        <v/>
      </c>
      <c r="S82" s="428" t="str">
        <f>IF(tabProjList[[#This Row],[Link 4]]&lt;&gt;"",HYPERLINK(tabProjList[[#This Row],[Link 4]],"Link 4"),"")</f>
        <v/>
      </c>
      <c r="T82" s="428" t="str">
        <f>IF(tabProjList[[#This Row],[Link 5]]&lt;&gt;"",HYPERLINK(tabProjList[[#This Row],[Link 5]],"Link 5"),"")</f>
        <v/>
      </c>
      <c r="U82" s="428" t="str">
        <f>IF(tabProjList[[#This Row],[Link 6]]&lt;&gt;"",HYPERLINK(tabProjList[[#This Row],[Link 6]],"Link 6"),"")</f>
        <v/>
      </c>
      <c r="V82" s="428" t="str">
        <f>IF(tabProjList[[#This Row],[Link 7]]&lt;&gt;"",HYPERLINK(tabProjList[[#This Row],[Link 7]],"Link 7"),"")</f>
        <v/>
      </c>
      <c r="W82" s="446" t="s">
        <v>931</v>
      </c>
      <c r="X82" s="446" t="s">
        <v>413</v>
      </c>
      <c r="Y82" s="446" t="s">
        <v>413</v>
      </c>
      <c r="Z82" s="446" t="s">
        <v>413</v>
      </c>
      <c r="AA82" s="446" t="s">
        <v>413</v>
      </c>
      <c r="AB82" s="446" t="s">
        <v>413</v>
      </c>
      <c r="AC82" s="446" t="s">
        <v>413</v>
      </c>
    </row>
    <row r="83" spans="1:29" hidden="1">
      <c r="A83" s="421" t="s">
        <v>2516</v>
      </c>
      <c r="B83" s="422" t="s">
        <v>2515</v>
      </c>
      <c r="C83" s="423" t="s">
        <v>2514</v>
      </c>
      <c r="D83" s="422" t="s">
        <v>908</v>
      </c>
      <c r="E83" s="453">
        <v>2023</v>
      </c>
      <c r="F83" s="453" t="s">
        <v>413</v>
      </c>
      <c r="G83" s="453">
        <v>2040</v>
      </c>
      <c r="H83" s="453" t="s">
        <v>413</v>
      </c>
      <c r="I83" s="422" t="s">
        <v>798</v>
      </c>
      <c r="J83" s="469">
        <v>2</v>
      </c>
      <c r="K83" s="425">
        <v>2.8</v>
      </c>
      <c r="L83" s="425">
        <v>2.8</v>
      </c>
      <c r="M83" s="455" t="s">
        <v>907</v>
      </c>
      <c r="N83" s="454"/>
      <c r="O83" s="446" t="s">
        <v>1237</v>
      </c>
      <c r="P83" s="428" t="str">
        <f>IF(tabProjList[[#This Row],[Link 1]]&lt;&gt;"",HYPERLINK(tabProjList[[#This Row],[Link 1]],"Link 1"),"")</f>
        <v>Link 1</v>
      </c>
      <c r="Q83" s="428" t="str">
        <f>IF(tabProjList[[#This Row],[Link 2]]&lt;&gt;"",HYPERLINK(tabProjList[[#This Row],[Link 2]],"Link 2"),"")</f>
        <v/>
      </c>
      <c r="R83" s="428" t="str">
        <f>IF(tabProjList[[#This Row],[Link 3]]&lt;&gt;"",HYPERLINK(tabProjList[[#This Row],[Link 3]],"Link 3"),"")</f>
        <v/>
      </c>
      <c r="S83" s="428" t="str">
        <f>IF(tabProjList[[#This Row],[Link 4]]&lt;&gt;"",HYPERLINK(tabProjList[[#This Row],[Link 4]],"Link 4"),"")</f>
        <v/>
      </c>
      <c r="T83" s="428" t="str">
        <f>IF(tabProjList[[#This Row],[Link 5]]&lt;&gt;"",HYPERLINK(tabProjList[[#This Row],[Link 5]],"Link 5"),"")</f>
        <v/>
      </c>
      <c r="U83" s="428" t="str">
        <f>IF(tabProjList[[#This Row],[Link 6]]&lt;&gt;"",HYPERLINK(tabProjList[[#This Row],[Link 6]],"Link 6"),"")</f>
        <v/>
      </c>
      <c r="V83" s="428" t="str">
        <f>IF(tabProjList[[#This Row],[Link 7]]&lt;&gt;"",HYPERLINK(tabProjList[[#This Row],[Link 7]],"Link 7"),"")</f>
        <v/>
      </c>
      <c r="W83" s="446" t="s">
        <v>931</v>
      </c>
      <c r="X83" s="446" t="s">
        <v>413</v>
      </c>
      <c r="Y83" s="446" t="s">
        <v>413</v>
      </c>
      <c r="Z83" s="446" t="s">
        <v>413</v>
      </c>
      <c r="AA83" s="446" t="s">
        <v>413</v>
      </c>
      <c r="AB83" s="446" t="s">
        <v>413</v>
      </c>
      <c r="AC83" s="446" t="s">
        <v>413</v>
      </c>
    </row>
    <row r="84" spans="1:29" hidden="1">
      <c r="A84" s="421" t="s">
        <v>2513</v>
      </c>
      <c r="B84" s="422" t="s">
        <v>87</v>
      </c>
      <c r="C84" s="423" t="s">
        <v>2512</v>
      </c>
      <c r="D84" s="422" t="s">
        <v>779</v>
      </c>
      <c r="E84" s="453">
        <v>2023</v>
      </c>
      <c r="F84" s="453" t="s">
        <v>413</v>
      </c>
      <c r="G84" s="453" t="s">
        <v>413</v>
      </c>
      <c r="H84" s="453" t="s">
        <v>413</v>
      </c>
      <c r="I84" s="424" t="s">
        <v>798</v>
      </c>
      <c r="J84" s="469"/>
      <c r="K84" s="425">
        <v>2</v>
      </c>
      <c r="L84" s="425">
        <v>2</v>
      </c>
      <c r="M84" s="455" t="s">
        <v>928</v>
      </c>
      <c r="N84" s="454" t="s">
        <v>898</v>
      </c>
      <c r="O84" s="446"/>
      <c r="P84" s="428" t="str">
        <f>IF(tabProjList[[#This Row],[Link 1]]&lt;&gt;"",HYPERLINK(tabProjList[[#This Row],[Link 1]],"Link 1"),"")</f>
        <v>Link 1</v>
      </c>
      <c r="Q84" s="428" t="str">
        <f>IF(tabProjList[[#This Row],[Link 2]]&lt;&gt;"",HYPERLINK(tabProjList[[#This Row],[Link 2]],"Link 2"),"")</f>
        <v/>
      </c>
      <c r="R84" s="428" t="str">
        <f>IF(tabProjList[[#This Row],[Link 3]]&lt;&gt;"",HYPERLINK(tabProjList[[#This Row],[Link 3]],"Link 3"),"")</f>
        <v/>
      </c>
      <c r="S84" s="428" t="str">
        <f>IF(tabProjList[[#This Row],[Link 4]]&lt;&gt;"",HYPERLINK(tabProjList[[#This Row],[Link 4]],"Link 4"),"")</f>
        <v/>
      </c>
      <c r="T84" s="428" t="str">
        <f>IF(tabProjList[[#This Row],[Link 5]]&lt;&gt;"",HYPERLINK(tabProjList[[#This Row],[Link 5]],"Link 5"),"")</f>
        <v/>
      </c>
      <c r="U84" s="428" t="str">
        <f>IF(tabProjList[[#This Row],[Link 6]]&lt;&gt;"",HYPERLINK(tabProjList[[#This Row],[Link 6]],"Link 6"),"")</f>
        <v/>
      </c>
      <c r="V84" s="428" t="str">
        <f>IF(tabProjList[[#This Row],[Link 7]]&lt;&gt;"",HYPERLINK(tabProjList[[#This Row],[Link 7]],"Link 7"),"")</f>
        <v/>
      </c>
      <c r="W84" s="446" t="s">
        <v>2511</v>
      </c>
      <c r="X84" s="446" t="s">
        <v>413</v>
      </c>
      <c r="Y84" s="446" t="s">
        <v>413</v>
      </c>
      <c r="Z84" s="446" t="s">
        <v>413</v>
      </c>
      <c r="AA84" s="446" t="s">
        <v>413</v>
      </c>
      <c r="AB84" s="446" t="s">
        <v>413</v>
      </c>
      <c r="AC84" s="446" t="s">
        <v>413</v>
      </c>
    </row>
    <row r="85" spans="1:29" hidden="1">
      <c r="A85" s="434" t="s">
        <v>2510</v>
      </c>
      <c r="B85" s="450" t="s">
        <v>87</v>
      </c>
      <c r="C85" s="423" t="s">
        <v>2509</v>
      </c>
      <c r="D85" s="450" t="s">
        <v>779</v>
      </c>
      <c r="E85" s="451">
        <v>2021</v>
      </c>
      <c r="F85" s="451" t="s">
        <v>413</v>
      </c>
      <c r="G85" s="451" t="s">
        <v>413</v>
      </c>
      <c r="H85" s="451" t="s">
        <v>413</v>
      </c>
      <c r="I85" s="422" t="s">
        <v>798</v>
      </c>
      <c r="J85" s="449"/>
      <c r="K85" s="448">
        <v>0.82</v>
      </c>
      <c r="L85" s="448">
        <v>5</v>
      </c>
      <c r="M85" s="427" t="s">
        <v>928</v>
      </c>
      <c r="N85" s="466" t="s">
        <v>113</v>
      </c>
      <c r="O85" s="446"/>
      <c r="P85" s="428" t="str">
        <f>IF(tabProjList[[#This Row],[Link 1]]&lt;&gt;"",HYPERLINK(tabProjList[[#This Row],[Link 1]],"Link 1"),"")</f>
        <v>Link 1</v>
      </c>
      <c r="Q85" s="428" t="str">
        <f>IF(tabProjList[[#This Row],[Link 2]]&lt;&gt;"",HYPERLINK(tabProjList[[#This Row],[Link 2]],"Link 2"),"")</f>
        <v>Link 2</v>
      </c>
      <c r="R85" s="428" t="str">
        <f>IF(tabProjList[[#This Row],[Link 3]]&lt;&gt;"",HYPERLINK(tabProjList[[#This Row],[Link 3]],"Link 3"),"")</f>
        <v/>
      </c>
      <c r="S85" s="428" t="str">
        <f>IF(tabProjList[[#This Row],[Link 4]]&lt;&gt;"",HYPERLINK(tabProjList[[#This Row],[Link 4]],"Link 4"),"")</f>
        <v/>
      </c>
      <c r="T85" s="428" t="str">
        <f>IF(tabProjList[[#This Row],[Link 5]]&lt;&gt;"",HYPERLINK(tabProjList[[#This Row],[Link 5]],"Link 5"),"")</f>
        <v/>
      </c>
      <c r="U85" s="428" t="str">
        <f>IF(tabProjList[[#This Row],[Link 6]]&lt;&gt;"",HYPERLINK(tabProjList[[#This Row],[Link 6]],"Link 6"),"")</f>
        <v/>
      </c>
      <c r="V85" s="428" t="str">
        <f>IF(tabProjList[[#This Row],[Link 7]]&lt;&gt;"",HYPERLINK(tabProjList[[#This Row],[Link 7]],"Link 7"),"")</f>
        <v/>
      </c>
      <c r="W85" s="446" t="s">
        <v>2508</v>
      </c>
      <c r="X85" s="446" t="s">
        <v>2507</v>
      </c>
      <c r="Y85" s="446" t="s">
        <v>413</v>
      </c>
      <c r="Z85" s="446" t="s">
        <v>413</v>
      </c>
      <c r="AA85" s="446" t="s">
        <v>413</v>
      </c>
      <c r="AB85" s="446" t="s">
        <v>413</v>
      </c>
      <c r="AC85" s="446" t="s">
        <v>413</v>
      </c>
    </row>
    <row r="86" spans="1:29" hidden="1">
      <c r="A86" s="421" t="s">
        <v>2506</v>
      </c>
      <c r="B86" s="422" t="s">
        <v>87</v>
      </c>
      <c r="C86" s="423" t="s">
        <v>2505</v>
      </c>
      <c r="D86" s="424" t="s">
        <v>779</v>
      </c>
      <c r="E86" s="425">
        <v>2021</v>
      </c>
      <c r="F86" s="425" t="s">
        <v>413</v>
      </c>
      <c r="G86" s="425" t="s">
        <v>413</v>
      </c>
      <c r="H86" s="425" t="s">
        <v>413</v>
      </c>
      <c r="I86" s="424" t="s">
        <v>798</v>
      </c>
      <c r="J86" s="424"/>
      <c r="K86" s="425"/>
      <c r="L86" s="425"/>
      <c r="M86" s="452" t="s">
        <v>928</v>
      </c>
      <c r="N86" s="489" t="s">
        <v>113</v>
      </c>
      <c r="O86" s="446"/>
      <c r="P86" s="428" t="str">
        <f>IF(tabProjList[[#This Row],[Link 1]]&lt;&gt;"",HYPERLINK(tabProjList[[#This Row],[Link 1]],"Link 1"),"")</f>
        <v>Link 1</v>
      </c>
      <c r="Q86" s="428" t="str">
        <f>IF(tabProjList[[#This Row],[Link 2]]&lt;&gt;"",HYPERLINK(tabProjList[[#This Row],[Link 2]],"Link 2"),"")</f>
        <v>Link 2</v>
      </c>
      <c r="R86" s="428" t="str">
        <f>IF(tabProjList[[#This Row],[Link 3]]&lt;&gt;"",HYPERLINK(tabProjList[[#This Row],[Link 3]],"Link 3"),"")</f>
        <v>Link 3</v>
      </c>
      <c r="S86" s="428" t="str">
        <f>IF(tabProjList[[#This Row],[Link 4]]&lt;&gt;"",HYPERLINK(tabProjList[[#This Row],[Link 4]],"Link 4"),"")</f>
        <v/>
      </c>
      <c r="T86" s="428" t="str">
        <f>IF(tabProjList[[#This Row],[Link 5]]&lt;&gt;"",HYPERLINK(tabProjList[[#This Row],[Link 5]],"Link 5"),"")</f>
        <v/>
      </c>
      <c r="U86" s="428" t="str">
        <f>IF(tabProjList[[#This Row],[Link 6]]&lt;&gt;"",HYPERLINK(tabProjList[[#This Row],[Link 6]],"Link 6"),"")</f>
        <v/>
      </c>
      <c r="V86" s="428" t="str">
        <f>IF(tabProjList[[#This Row],[Link 7]]&lt;&gt;"",HYPERLINK(tabProjList[[#This Row],[Link 7]],"Link 7"),"")</f>
        <v/>
      </c>
      <c r="W86" s="446" t="s">
        <v>2504</v>
      </c>
      <c r="X86" s="446" t="s">
        <v>2503</v>
      </c>
      <c r="Y86" s="446" t="s">
        <v>2502</v>
      </c>
      <c r="Z86" s="446" t="s">
        <v>413</v>
      </c>
      <c r="AA86" s="446" t="s">
        <v>413</v>
      </c>
      <c r="AB86" s="446" t="s">
        <v>413</v>
      </c>
      <c r="AC86" s="446" t="s">
        <v>413</v>
      </c>
    </row>
    <row r="87" spans="1:29" hidden="1">
      <c r="A87" s="421" t="s">
        <v>2501</v>
      </c>
      <c r="B87" s="422" t="s">
        <v>87</v>
      </c>
      <c r="C87" s="423" t="s">
        <v>2498</v>
      </c>
      <c r="D87" s="450" t="s">
        <v>892</v>
      </c>
      <c r="E87" s="453">
        <v>2022</v>
      </c>
      <c r="F87" s="453" t="s">
        <v>413</v>
      </c>
      <c r="G87" s="453" t="s">
        <v>413</v>
      </c>
      <c r="H87" s="453" t="s">
        <v>413</v>
      </c>
      <c r="I87" s="424" t="s">
        <v>798</v>
      </c>
      <c r="J87" s="449"/>
      <c r="K87" s="448">
        <v>0.17499999999999999</v>
      </c>
      <c r="L87" s="448">
        <v>0.17499999999999999</v>
      </c>
      <c r="M87" s="427" t="s">
        <v>986</v>
      </c>
      <c r="N87" s="489" t="s">
        <v>113</v>
      </c>
      <c r="O87" s="446"/>
      <c r="P87" s="428" t="str">
        <f>IF(tabProjList[[#This Row],[Link 1]]&lt;&gt;"",HYPERLINK(tabProjList[[#This Row],[Link 1]],"Link 1"),"")</f>
        <v>Link 1</v>
      </c>
      <c r="Q87" s="428" t="str">
        <f>IF(tabProjList[[#This Row],[Link 2]]&lt;&gt;"",HYPERLINK(tabProjList[[#This Row],[Link 2]],"Link 2"),"")</f>
        <v/>
      </c>
      <c r="R87" s="428" t="str">
        <f>IF(tabProjList[[#This Row],[Link 3]]&lt;&gt;"",HYPERLINK(tabProjList[[#This Row],[Link 3]],"Link 3"),"")</f>
        <v/>
      </c>
      <c r="S87" s="428" t="str">
        <f>IF(tabProjList[[#This Row],[Link 4]]&lt;&gt;"",HYPERLINK(tabProjList[[#This Row],[Link 4]],"Link 4"),"")</f>
        <v/>
      </c>
      <c r="T87" s="428" t="str">
        <f>IF(tabProjList[[#This Row],[Link 5]]&lt;&gt;"",HYPERLINK(tabProjList[[#This Row],[Link 5]],"Link 5"),"")</f>
        <v/>
      </c>
      <c r="U87" s="428" t="str">
        <f>IF(tabProjList[[#This Row],[Link 6]]&lt;&gt;"",HYPERLINK(tabProjList[[#This Row],[Link 6]],"Link 6"),"")</f>
        <v/>
      </c>
      <c r="V87" s="428" t="str">
        <f>IF(tabProjList[[#This Row],[Link 7]]&lt;&gt;"",HYPERLINK(tabProjList[[#This Row],[Link 7]],"Link 7"),"")</f>
        <v/>
      </c>
      <c r="W87" s="446" t="s">
        <v>2179</v>
      </c>
      <c r="X87" s="446" t="s">
        <v>413</v>
      </c>
      <c r="Y87" s="446" t="s">
        <v>413</v>
      </c>
      <c r="Z87" s="446" t="s">
        <v>413</v>
      </c>
      <c r="AA87" s="446" t="s">
        <v>413</v>
      </c>
      <c r="AB87" s="446" t="s">
        <v>413</v>
      </c>
      <c r="AC87" s="446" t="s">
        <v>413</v>
      </c>
    </row>
    <row r="88" spans="1:29" hidden="1">
      <c r="A88" s="434" t="s">
        <v>2500</v>
      </c>
      <c r="B88" s="450" t="s">
        <v>87</v>
      </c>
      <c r="C88" s="423" t="s">
        <v>2498</v>
      </c>
      <c r="D88" s="450" t="s">
        <v>892</v>
      </c>
      <c r="E88" s="451">
        <v>2022</v>
      </c>
      <c r="F88" s="453">
        <v>2024</v>
      </c>
      <c r="G88" s="451" t="s">
        <v>413</v>
      </c>
      <c r="H88" s="451" t="s">
        <v>413</v>
      </c>
      <c r="I88" s="424" t="s">
        <v>798</v>
      </c>
      <c r="J88" s="424"/>
      <c r="K88" s="425"/>
      <c r="L88" s="425"/>
      <c r="M88" s="455" t="s">
        <v>986</v>
      </c>
      <c r="N88" s="489" t="s">
        <v>113</v>
      </c>
      <c r="O88" s="446"/>
      <c r="P88" s="428" t="str">
        <f>IF(tabProjList[[#This Row],[Link 1]]&lt;&gt;"",HYPERLINK(tabProjList[[#This Row],[Link 1]],"Link 1"),"")</f>
        <v>Link 1</v>
      </c>
      <c r="Q88" s="428" t="str">
        <f>IF(tabProjList[[#This Row],[Link 2]]&lt;&gt;"",HYPERLINK(tabProjList[[#This Row],[Link 2]],"Link 2"),"")</f>
        <v/>
      </c>
      <c r="R88" s="428" t="str">
        <f>IF(tabProjList[[#This Row],[Link 3]]&lt;&gt;"",HYPERLINK(tabProjList[[#This Row],[Link 3]],"Link 3"),"")</f>
        <v/>
      </c>
      <c r="S88" s="428" t="str">
        <f>IF(tabProjList[[#This Row],[Link 4]]&lt;&gt;"",HYPERLINK(tabProjList[[#This Row],[Link 4]],"Link 4"),"")</f>
        <v/>
      </c>
      <c r="T88" s="428" t="str">
        <f>IF(tabProjList[[#This Row],[Link 5]]&lt;&gt;"",HYPERLINK(tabProjList[[#This Row],[Link 5]],"Link 5"),"")</f>
        <v/>
      </c>
      <c r="U88" s="428" t="str">
        <f>IF(tabProjList[[#This Row],[Link 6]]&lt;&gt;"",HYPERLINK(tabProjList[[#This Row],[Link 6]],"Link 6"),"")</f>
        <v/>
      </c>
      <c r="V88" s="428" t="str">
        <f>IF(tabProjList[[#This Row],[Link 7]]&lt;&gt;"",HYPERLINK(tabProjList[[#This Row],[Link 7]],"Link 7"),"")</f>
        <v/>
      </c>
      <c r="W88" s="446" t="s">
        <v>2497</v>
      </c>
      <c r="X88" s="446" t="s">
        <v>413</v>
      </c>
      <c r="Y88" s="446" t="s">
        <v>413</v>
      </c>
      <c r="Z88" s="446" t="s">
        <v>413</v>
      </c>
      <c r="AA88" s="446" t="s">
        <v>413</v>
      </c>
      <c r="AB88" s="446" t="s">
        <v>413</v>
      </c>
      <c r="AC88" s="446" t="s">
        <v>413</v>
      </c>
    </row>
    <row r="89" spans="1:29" hidden="1">
      <c r="A89" s="434" t="s">
        <v>2499</v>
      </c>
      <c r="B89" s="450" t="s">
        <v>87</v>
      </c>
      <c r="C89" s="423" t="s">
        <v>2498</v>
      </c>
      <c r="D89" s="450" t="s">
        <v>892</v>
      </c>
      <c r="E89" s="451">
        <v>2022</v>
      </c>
      <c r="F89" s="451">
        <v>2024</v>
      </c>
      <c r="G89" s="451" t="s">
        <v>413</v>
      </c>
      <c r="H89" s="451" t="s">
        <v>413</v>
      </c>
      <c r="I89" s="424" t="s">
        <v>798</v>
      </c>
      <c r="J89" s="449"/>
      <c r="K89" s="448"/>
      <c r="L89" s="448"/>
      <c r="M89" s="427" t="s">
        <v>986</v>
      </c>
      <c r="N89" s="466" t="s">
        <v>113</v>
      </c>
      <c r="O89" s="446"/>
      <c r="P89" s="428" t="str">
        <f>IF(tabProjList[[#This Row],[Link 1]]&lt;&gt;"",HYPERLINK(tabProjList[[#This Row],[Link 1]],"Link 1"),"")</f>
        <v>Link 1</v>
      </c>
      <c r="Q89" s="428" t="str">
        <f>IF(tabProjList[[#This Row],[Link 2]]&lt;&gt;"",HYPERLINK(tabProjList[[#This Row],[Link 2]],"Link 2"),"")</f>
        <v/>
      </c>
      <c r="R89" s="428" t="str">
        <f>IF(tabProjList[[#This Row],[Link 3]]&lt;&gt;"",HYPERLINK(tabProjList[[#This Row],[Link 3]],"Link 3"),"")</f>
        <v/>
      </c>
      <c r="S89" s="428" t="str">
        <f>IF(tabProjList[[#This Row],[Link 4]]&lt;&gt;"",HYPERLINK(tabProjList[[#This Row],[Link 4]],"Link 4"),"")</f>
        <v/>
      </c>
      <c r="T89" s="428" t="str">
        <f>IF(tabProjList[[#This Row],[Link 5]]&lt;&gt;"",HYPERLINK(tabProjList[[#This Row],[Link 5]],"Link 5"),"")</f>
        <v/>
      </c>
      <c r="U89" s="428" t="str">
        <f>IF(tabProjList[[#This Row],[Link 6]]&lt;&gt;"",HYPERLINK(tabProjList[[#This Row],[Link 6]],"Link 6"),"")</f>
        <v/>
      </c>
      <c r="V89" s="428" t="str">
        <f>IF(tabProjList[[#This Row],[Link 7]]&lt;&gt;"",HYPERLINK(tabProjList[[#This Row],[Link 7]],"Link 7"),"")</f>
        <v/>
      </c>
      <c r="W89" s="446" t="s">
        <v>2497</v>
      </c>
      <c r="X89" s="446" t="s">
        <v>413</v>
      </c>
      <c r="Y89" s="446" t="s">
        <v>413</v>
      </c>
      <c r="Z89" s="446" t="s">
        <v>413</v>
      </c>
      <c r="AA89" s="446" t="s">
        <v>413</v>
      </c>
      <c r="AB89" s="446" t="s">
        <v>413</v>
      </c>
      <c r="AC89" s="446" t="s">
        <v>413</v>
      </c>
    </row>
    <row r="90" spans="1:29" hidden="1">
      <c r="A90" s="421" t="s">
        <v>2496</v>
      </c>
      <c r="B90" s="422" t="s">
        <v>87</v>
      </c>
      <c r="C90" s="423" t="s">
        <v>1838</v>
      </c>
      <c r="D90" s="422" t="s">
        <v>779</v>
      </c>
      <c r="E90" s="453">
        <v>2022</v>
      </c>
      <c r="F90" s="453" t="s">
        <v>413</v>
      </c>
      <c r="G90" s="453" t="s">
        <v>413</v>
      </c>
      <c r="H90" s="453" t="s">
        <v>413</v>
      </c>
      <c r="I90" s="422" t="s">
        <v>798</v>
      </c>
      <c r="J90" s="424"/>
      <c r="K90" s="425"/>
      <c r="L90" s="425"/>
      <c r="M90" s="452" t="s">
        <v>986</v>
      </c>
      <c r="N90" s="454" t="s">
        <v>113</v>
      </c>
      <c r="O90" s="446" t="s">
        <v>2180</v>
      </c>
      <c r="P90" s="428" t="str">
        <f>IF(tabProjList[[#This Row],[Link 1]]&lt;&gt;"",HYPERLINK(tabProjList[[#This Row],[Link 1]],"Link 1"),"")</f>
        <v>Link 1</v>
      </c>
      <c r="Q90" s="428" t="str">
        <f>IF(tabProjList[[#This Row],[Link 2]]&lt;&gt;"",HYPERLINK(tabProjList[[#This Row],[Link 2]],"Link 2"),"")</f>
        <v/>
      </c>
      <c r="R90" s="428" t="str">
        <f>IF(tabProjList[[#This Row],[Link 3]]&lt;&gt;"",HYPERLINK(tabProjList[[#This Row],[Link 3]],"Link 3"),"")</f>
        <v/>
      </c>
      <c r="S90" s="428" t="str">
        <f>IF(tabProjList[[#This Row],[Link 4]]&lt;&gt;"",HYPERLINK(tabProjList[[#This Row],[Link 4]],"Link 4"),"")</f>
        <v/>
      </c>
      <c r="T90" s="428" t="str">
        <f>IF(tabProjList[[#This Row],[Link 5]]&lt;&gt;"",HYPERLINK(tabProjList[[#This Row],[Link 5]],"Link 5"),"")</f>
        <v/>
      </c>
      <c r="U90" s="428" t="str">
        <f>IF(tabProjList[[#This Row],[Link 6]]&lt;&gt;"",HYPERLINK(tabProjList[[#This Row],[Link 6]],"Link 6"),"")</f>
        <v/>
      </c>
      <c r="V90" s="428" t="str">
        <f>IF(tabProjList[[#This Row],[Link 7]]&lt;&gt;"",HYPERLINK(tabProjList[[#This Row],[Link 7]],"Link 7"),"")</f>
        <v/>
      </c>
      <c r="W90" s="446" t="s">
        <v>2179</v>
      </c>
      <c r="X90" s="446" t="s">
        <v>413</v>
      </c>
      <c r="Y90" s="446" t="s">
        <v>413</v>
      </c>
      <c r="Z90" s="446" t="s">
        <v>413</v>
      </c>
      <c r="AA90" s="446" t="s">
        <v>413</v>
      </c>
      <c r="AB90" s="446" t="s">
        <v>413</v>
      </c>
      <c r="AC90" s="446" t="s">
        <v>413</v>
      </c>
    </row>
    <row r="91" spans="1:29" hidden="1">
      <c r="A91" s="434" t="s">
        <v>2495</v>
      </c>
      <c r="B91" s="450" t="s">
        <v>878</v>
      </c>
      <c r="C91" s="423" t="s">
        <v>2422</v>
      </c>
      <c r="D91" s="450" t="s">
        <v>779</v>
      </c>
      <c r="E91" s="451">
        <v>2018</v>
      </c>
      <c r="F91" s="453" t="s">
        <v>413</v>
      </c>
      <c r="G91" s="451" t="s">
        <v>413</v>
      </c>
      <c r="H91" s="451" t="s">
        <v>413</v>
      </c>
      <c r="I91" s="424" t="s">
        <v>798</v>
      </c>
      <c r="J91" s="424"/>
      <c r="K91" s="425">
        <v>0.4</v>
      </c>
      <c r="L91" s="425">
        <v>0.4</v>
      </c>
      <c r="M91" s="455" t="s">
        <v>876</v>
      </c>
      <c r="N91" s="454" t="s">
        <v>113</v>
      </c>
      <c r="O91" s="446" t="s">
        <v>1198</v>
      </c>
      <c r="P91" s="428" t="str">
        <f>IF(tabProjList[[#This Row],[Link 1]]&lt;&gt;"",HYPERLINK(tabProjList[[#This Row],[Link 1]],"Link 1"),"")</f>
        <v/>
      </c>
      <c r="Q91" s="428" t="str">
        <f>IF(tabProjList[[#This Row],[Link 2]]&lt;&gt;"",HYPERLINK(tabProjList[[#This Row],[Link 2]],"Link 2"),"")</f>
        <v/>
      </c>
      <c r="R91" s="428" t="str">
        <f>IF(tabProjList[[#This Row],[Link 3]]&lt;&gt;"",HYPERLINK(tabProjList[[#This Row],[Link 3]],"Link 3"),"")</f>
        <v/>
      </c>
      <c r="S91" s="428" t="str">
        <f>IF(tabProjList[[#This Row],[Link 4]]&lt;&gt;"",HYPERLINK(tabProjList[[#This Row],[Link 4]],"Link 4"),"")</f>
        <v/>
      </c>
      <c r="T91" s="428" t="str">
        <f>IF(tabProjList[[#This Row],[Link 5]]&lt;&gt;"",HYPERLINK(tabProjList[[#This Row],[Link 5]],"Link 5"),"")</f>
        <v/>
      </c>
      <c r="U91" s="428" t="str">
        <f>IF(tabProjList[[#This Row],[Link 6]]&lt;&gt;"",HYPERLINK(tabProjList[[#This Row],[Link 6]],"Link 6"),"")</f>
        <v/>
      </c>
      <c r="V91" s="428" t="str">
        <f>IF(tabProjList[[#This Row],[Link 7]]&lt;&gt;"",HYPERLINK(tabProjList[[#This Row],[Link 7]],"Link 7"),"")</f>
        <v/>
      </c>
      <c r="W91" s="446" t="s">
        <v>413</v>
      </c>
      <c r="X91" s="446" t="s">
        <v>413</v>
      </c>
      <c r="Y91" s="446" t="s">
        <v>413</v>
      </c>
      <c r="Z91" s="446" t="s">
        <v>413</v>
      </c>
      <c r="AA91" s="446" t="s">
        <v>413</v>
      </c>
      <c r="AB91" s="446" t="s">
        <v>413</v>
      </c>
      <c r="AC91" s="446" t="s">
        <v>413</v>
      </c>
    </row>
    <row r="92" spans="1:29" hidden="1">
      <c r="A92" s="434" t="s">
        <v>2494</v>
      </c>
      <c r="B92" s="450" t="s">
        <v>878</v>
      </c>
      <c r="C92" s="423" t="s">
        <v>2493</v>
      </c>
      <c r="D92" s="450" t="s">
        <v>779</v>
      </c>
      <c r="E92" s="451">
        <v>2019</v>
      </c>
      <c r="F92" s="451" t="s">
        <v>413</v>
      </c>
      <c r="G92" s="451" t="s">
        <v>413</v>
      </c>
      <c r="H92" s="451" t="s">
        <v>413</v>
      </c>
      <c r="I92" s="424" t="s">
        <v>798</v>
      </c>
      <c r="J92" s="449"/>
      <c r="K92" s="448"/>
      <c r="L92" s="448"/>
      <c r="M92" s="427" t="s">
        <v>881</v>
      </c>
      <c r="N92" s="454" t="s">
        <v>113</v>
      </c>
      <c r="O92" s="446" t="s">
        <v>1198</v>
      </c>
      <c r="P92" s="428" t="str">
        <f>IF(tabProjList[[#This Row],[Link 1]]&lt;&gt;"",HYPERLINK(tabProjList[[#This Row],[Link 1]],"Link 1"),"")</f>
        <v>Link 1</v>
      </c>
      <c r="Q92" s="428" t="str">
        <f>IF(tabProjList[[#This Row],[Link 2]]&lt;&gt;"",HYPERLINK(tabProjList[[#This Row],[Link 2]],"Link 2"),"")</f>
        <v>Link 2</v>
      </c>
      <c r="R92" s="428" t="str">
        <f>IF(tabProjList[[#This Row],[Link 3]]&lt;&gt;"",HYPERLINK(tabProjList[[#This Row],[Link 3]],"Link 3"),"")</f>
        <v/>
      </c>
      <c r="S92" s="428" t="str">
        <f>IF(tabProjList[[#This Row],[Link 4]]&lt;&gt;"",HYPERLINK(tabProjList[[#This Row],[Link 4]],"Link 4"),"")</f>
        <v/>
      </c>
      <c r="T92" s="428" t="str">
        <f>IF(tabProjList[[#This Row],[Link 5]]&lt;&gt;"",HYPERLINK(tabProjList[[#This Row],[Link 5]],"Link 5"),"")</f>
        <v/>
      </c>
      <c r="U92" s="428" t="str">
        <f>IF(tabProjList[[#This Row],[Link 6]]&lt;&gt;"",HYPERLINK(tabProjList[[#This Row],[Link 6]],"Link 6"),"")</f>
        <v/>
      </c>
      <c r="V92" s="428" t="str">
        <f>IF(tabProjList[[#This Row],[Link 7]]&lt;&gt;"",HYPERLINK(tabProjList[[#This Row],[Link 7]],"Link 7"),"")</f>
        <v/>
      </c>
      <c r="W92" s="446" t="s">
        <v>2492</v>
      </c>
      <c r="X92" s="446" t="s">
        <v>2491</v>
      </c>
      <c r="Y92" s="446" t="s">
        <v>413</v>
      </c>
      <c r="Z92" s="446" t="s">
        <v>413</v>
      </c>
      <c r="AA92" s="446" t="s">
        <v>413</v>
      </c>
      <c r="AB92" s="446" t="s">
        <v>413</v>
      </c>
      <c r="AC92" s="446" t="s">
        <v>413</v>
      </c>
    </row>
    <row r="93" spans="1:29" hidden="1">
      <c r="A93" s="434" t="s">
        <v>2490</v>
      </c>
      <c r="B93" s="450" t="s">
        <v>87</v>
      </c>
      <c r="C93" s="423" t="s">
        <v>2489</v>
      </c>
      <c r="D93" s="450" t="s">
        <v>779</v>
      </c>
      <c r="E93" s="451">
        <v>2019</v>
      </c>
      <c r="F93" s="451" t="s">
        <v>413</v>
      </c>
      <c r="G93" s="451" t="s">
        <v>413</v>
      </c>
      <c r="H93" s="451" t="s">
        <v>413</v>
      </c>
      <c r="I93" s="424" t="s">
        <v>798</v>
      </c>
      <c r="J93" s="449"/>
      <c r="K93" s="448"/>
      <c r="L93" s="448"/>
      <c r="M93" s="427" t="s">
        <v>928</v>
      </c>
      <c r="N93" s="466" t="s">
        <v>898</v>
      </c>
      <c r="O93" s="446"/>
      <c r="P93" s="428" t="str">
        <f>IF(tabProjList[[#This Row],[Link 1]]&lt;&gt;"",HYPERLINK(tabProjList[[#This Row],[Link 1]],"Link 1"),"")</f>
        <v>Link 1</v>
      </c>
      <c r="Q93" s="428" t="str">
        <f>IF(tabProjList[[#This Row],[Link 2]]&lt;&gt;"",HYPERLINK(tabProjList[[#This Row],[Link 2]],"Link 2"),"")</f>
        <v>Link 2</v>
      </c>
      <c r="R93" s="428" t="str">
        <f>IF(tabProjList[[#This Row],[Link 3]]&lt;&gt;"",HYPERLINK(tabProjList[[#This Row],[Link 3]],"Link 3"),"")</f>
        <v/>
      </c>
      <c r="S93" s="428" t="str">
        <f>IF(tabProjList[[#This Row],[Link 4]]&lt;&gt;"",HYPERLINK(tabProjList[[#This Row],[Link 4]],"Link 4"),"")</f>
        <v/>
      </c>
      <c r="T93" s="428" t="str">
        <f>IF(tabProjList[[#This Row],[Link 5]]&lt;&gt;"",HYPERLINK(tabProjList[[#This Row],[Link 5]],"Link 5"),"")</f>
        <v/>
      </c>
      <c r="U93" s="428" t="str">
        <f>IF(tabProjList[[#This Row],[Link 6]]&lt;&gt;"",HYPERLINK(tabProjList[[#This Row],[Link 6]],"Link 6"),"")</f>
        <v/>
      </c>
      <c r="V93" s="428" t="str">
        <f>IF(tabProjList[[#This Row],[Link 7]]&lt;&gt;"",HYPERLINK(tabProjList[[#This Row],[Link 7]],"Link 7"),"")</f>
        <v/>
      </c>
      <c r="W93" s="446" t="s">
        <v>2488</v>
      </c>
      <c r="X93" s="446" t="s">
        <v>1376</v>
      </c>
      <c r="Y93" s="446" t="s">
        <v>413</v>
      </c>
      <c r="Z93" s="446" t="s">
        <v>413</v>
      </c>
      <c r="AA93" s="446" t="s">
        <v>413</v>
      </c>
      <c r="AB93" s="446" t="s">
        <v>413</v>
      </c>
      <c r="AC93" s="446" t="s">
        <v>413</v>
      </c>
    </row>
    <row r="94" spans="1:29" hidden="1">
      <c r="A94" s="434" t="s">
        <v>2487</v>
      </c>
      <c r="B94" s="450" t="s">
        <v>99</v>
      </c>
      <c r="C94" s="423" t="s">
        <v>2485</v>
      </c>
      <c r="D94" s="450" t="s">
        <v>777</v>
      </c>
      <c r="E94" s="451">
        <v>2021</v>
      </c>
      <c r="F94" s="451" t="s">
        <v>413</v>
      </c>
      <c r="G94" s="451">
        <v>2026</v>
      </c>
      <c r="H94" s="451" t="s">
        <v>413</v>
      </c>
      <c r="I94" s="422" t="s">
        <v>798</v>
      </c>
      <c r="J94" s="449">
        <v>1</v>
      </c>
      <c r="K94" s="448">
        <v>0.1095</v>
      </c>
      <c r="L94" s="448">
        <v>0.1095</v>
      </c>
      <c r="M94" s="427" t="s">
        <v>1065</v>
      </c>
      <c r="N94" s="466" t="s">
        <v>101</v>
      </c>
      <c r="O94" s="446"/>
      <c r="P94" s="428" t="str">
        <f>IF(tabProjList[[#This Row],[Link 1]]&lt;&gt;"",HYPERLINK(tabProjList[[#This Row],[Link 1]],"Link 1"),"")</f>
        <v>Link 1</v>
      </c>
      <c r="Q94" s="428" t="str">
        <f>IF(tabProjList[[#This Row],[Link 2]]&lt;&gt;"",HYPERLINK(tabProjList[[#This Row],[Link 2]],"Link 2"),"")</f>
        <v>Link 2</v>
      </c>
      <c r="R94" s="428" t="str">
        <f>IF(tabProjList[[#This Row],[Link 3]]&lt;&gt;"",HYPERLINK(tabProjList[[#This Row],[Link 3]],"Link 3"),"")</f>
        <v/>
      </c>
      <c r="S94" s="428" t="str">
        <f>IF(tabProjList[[#This Row],[Link 4]]&lt;&gt;"",HYPERLINK(tabProjList[[#This Row],[Link 4]],"Link 4"),"")</f>
        <v/>
      </c>
      <c r="T94" s="428" t="str">
        <f>IF(tabProjList[[#This Row],[Link 5]]&lt;&gt;"",HYPERLINK(tabProjList[[#This Row],[Link 5]],"Link 5"),"")</f>
        <v/>
      </c>
      <c r="U94" s="428" t="str">
        <f>IF(tabProjList[[#This Row],[Link 6]]&lt;&gt;"",HYPERLINK(tabProjList[[#This Row],[Link 6]],"Link 6"),"")</f>
        <v/>
      </c>
      <c r="V94" s="428" t="str">
        <f>IF(tabProjList[[#This Row],[Link 7]]&lt;&gt;"",HYPERLINK(tabProjList[[#This Row],[Link 7]],"Link 7"),"")</f>
        <v/>
      </c>
      <c r="W94" s="446" t="s">
        <v>2484</v>
      </c>
      <c r="X94" s="446" t="s">
        <v>2483</v>
      </c>
      <c r="Y94" s="446" t="s">
        <v>413</v>
      </c>
      <c r="Z94" s="446" t="s">
        <v>413</v>
      </c>
      <c r="AA94" s="446" t="s">
        <v>413</v>
      </c>
      <c r="AB94" s="446" t="s">
        <v>413</v>
      </c>
      <c r="AC94" s="446" t="s">
        <v>413</v>
      </c>
    </row>
    <row r="95" spans="1:29" hidden="1">
      <c r="A95" s="434" t="s">
        <v>2486</v>
      </c>
      <c r="B95" s="450" t="s">
        <v>99</v>
      </c>
      <c r="C95" s="423" t="s">
        <v>2485</v>
      </c>
      <c r="D95" s="450" t="s">
        <v>777</v>
      </c>
      <c r="E95" s="451">
        <v>2021</v>
      </c>
      <c r="F95" s="451" t="s">
        <v>413</v>
      </c>
      <c r="G95" s="451" t="s">
        <v>413</v>
      </c>
      <c r="H95" s="451" t="s">
        <v>413</v>
      </c>
      <c r="I95" s="424" t="s">
        <v>798</v>
      </c>
      <c r="J95" s="449">
        <v>2</v>
      </c>
      <c r="K95" s="448">
        <v>0.58399999999999996</v>
      </c>
      <c r="L95" s="448">
        <v>0.58399999999999996</v>
      </c>
      <c r="M95" s="427" t="s">
        <v>1065</v>
      </c>
      <c r="N95" s="466" t="s">
        <v>101</v>
      </c>
      <c r="O95" s="446"/>
      <c r="P95" s="428" t="str">
        <f>IF(tabProjList[[#This Row],[Link 1]]&lt;&gt;"",HYPERLINK(tabProjList[[#This Row],[Link 1]],"Link 1"),"")</f>
        <v>Link 1</v>
      </c>
      <c r="Q95" s="428" t="str">
        <f>IF(tabProjList[[#This Row],[Link 2]]&lt;&gt;"",HYPERLINK(tabProjList[[#This Row],[Link 2]],"Link 2"),"")</f>
        <v>Link 2</v>
      </c>
      <c r="R95" s="428" t="str">
        <f>IF(tabProjList[[#This Row],[Link 3]]&lt;&gt;"",HYPERLINK(tabProjList[[#This Row],[Link 3]],"Link 3"),"")</f>
        <v/>
      </c>
      <c r="S95" s="428" t="str">
        <f>IF(tabProjList[[#This Row],[Link 4]]&lt;&gt;"",HYPERLINK(tabProjList[[#This Row],[Link 4]],"Link 4"),"")</f>
        <v/>
      </c>
      <c r="T95" s="428" t="str">
        <f>IF(tabProjList[[#This Row],[Link 5]]&lt;&gt;"",HYPERLINK(tabProjList[[#This Row],[Link 5]],"Link 5"),"")</f>
        <v/>
      </c>
      <c r="U95" s="428" t="str">
        <f>IF(tabProjList[[#This Row],[Link 6]]&lt;&gt;"",HYPERLINK(tabProjList[[#This Row],[Link 6]],"Link 6"),"")</f>
        <v/>
      </c>
      <c r="V95" s="428" t="str">
        <f>IF(tabProjList[[#This Row],[Link 7]]&lt;&gt;"",HYPERLINK(tabProjList[[#This Row],[Link 7]],"Link 7"),"")</f>
        <v/>
      </c>
      <c r="W95" s="446" t="s">
        <v>2484</v>
      </c>
      <c r="X95" s="446" t="s">
        <v>2483</v>
      </c>
      <c r="Y95" s="446" t="s">
        <v>413</v>
      </c>
      <c r="Z95" s="446" t="s">
        <v>413</v>
      </c>
      <c r="AA95" s="446" t="s">
        <v>413</v>
      </c>
      <c r="AB95" s="446" t="s">
        <v>413</v>
      </c>
      <c r="AC95" s="446" t="s">
        <v>413</v>
      </c>
    </row>
    <row r="96" spans="1:29">
      <c r="A96" s="487" t="s">
        <v>780</v>
      </c>
      <c r="B96" s="462" t="s">
        <v>87</v>
      </c>
      <c r="C96" s="464" t="s">
        <v>2482</v>
      </c>
      <c r="D96" s="480" t="s">
        <v>779</v>
      </c>
      <c r="E96" s="486">
        <v>2022</v>
      </c>
      <c r="F96" s="486" t="s">
        <v>413</v>
      </c>
      <c r="G96" s="486" t="s">
        <v>413</v>
      </c>
      <c r="H96" s="486" t="s">
        <v>413</v>
      </c>
      <c r="I96" s="480" t="s">
        <v>798</v>
      </c>
      <c r="J96" s="479"/>
      <c r="K96" s="477">
        <v>0.25</v>
      </c>
      <c r="L96" s="477">
        <v>0.25</v>
      </c>
      <c r="M96" s="476" t="s">
        <v>350</v>
      </c>
      <c r="N96" s="475" t="s">
        <v>113</v>
      </c>
      <c r="O96" s="457" t="s">
        <v>1351</v>
      </c>
      <c r="P96" s="456" t="str">
        <f>IF(tabProjList[[#This Row],[Link 1]]&lt;&gt;"",HYPERLINK(tabProjList[[#This Row],[Link 1]],"Link 1"),"")</f>
        <v>Link 1</v>
      </c>
      <c r="Q96" s="456" t="str">
        <f>IF(tabProjList[[#This Row],[Link 2]]&lt;&gt;"",HYPERLINK(tabProjList[[#This Row],[Link 2]],"Link 2"),"")</f>
        <v>Link 2</v>
      </c>
      <c r="R96" s="456" t="str">
        <f>IF(tabProjList[[#This Row],[Link 3]]&lt;&gt;"",HYPERLINK(tabProjList[[#This Row],[Link 3]],"Link 3"),"")</f>
        <v/>
      </c>
      <c r="S96" s="456" t="str">
        <f>IF(tabProjList[[#This Row],[Link 4]]&lt;&gt;"",HYPERLINK(tabProjList[[#This Row],[Link 4]],"Link 4"),"")</f>
        <v/>
      </c>
      <c r="T96" s="456" t="str">
        <f>IF(tabProjList[[#This Row],[Link 5]]&lt;&gt;"",HYPERLINK(tabProjList[[#This Row],[Link 5]],"Link 5"),"")</f>
        <v/>
      </c>
      <c r="U96" s="456" t="str">
        <f>IF(tabProjList[[#This Row],[Link 6]]&lt;&gt;"",HYPERLINK(tabProjList[[#This Row],[Link 6]],"Link 6"),"")</f>
        <v/>
      </c>
      <c r="V96" s="456" t="str">
        <f>IF(tabProjList[[#This Row],[Link 7]]&lt;&gt;"",HYPERLINK(tabProjList[[#This Row],[Link 7]],"Link 7"),"")</f>
        <v/>
      </c>
      <c r="W96" s="446" t="s">
        <v>2378</v>
      </c>
      <c r="X96" s="446" t="s">
        <v>2481</v>
      </c>
      <c r="Y96" s="446" t="s">
        <v>413</v>
      </c>
      <c r="Z96" s="446" t="s">
        <v>413</v>
      </c>
      <c r="AA96" s="446" t="s">
        <v>413</v>
      </c>
      <c r="AB96" s="446" t="s">
        <v>413</v>
      </c>
      <c r="AC96" s="446" t="s">
        <v>413</v>
      </c>
    </row>
    <row r="97" spans="1:29" hidden="1">
      <c r="A97" s="434" t="s">
        <v>2479</v>
      </c>
      <c r="B97" s="450" t="s">
        <v>87</v>
      </c>
      <c r="C97" s="423" t="s">
        <v>2480</v>
      </c>
      <c r="D97" s="450" t="s">
        <v>107</v>
      </c>
      <c r="E97" s="451">
        <v>2023</v>
      </c>
      <c r="F97" s="451" t="s">
        <v>413</v>
      </c>
      <c r="G97" s="451" t="s">
        <v>413</v>
      </c>
      <c r="H97" s="451" t="s">
        <v>413</v>
      </c>
      <c r="I97" s="424" t="s">
        <v>798</v>
      </c>
      <c r="J97" s="449"/>
      <c r="K97" s="448"/>
      <c r="L97" s="448"/>
      <c r="M97" s="455" t="s">
        <v>918</v>
      </c>
      <c r="N97" s="489" t="s">
        <v>113</v>
      </c>
      <c r="O97" s="446" t="s">
        <v>2479</v>
      </c>
      <c r="P97" s="428" t="str">
        <f>IF(tabProjList[[#This Row],[Link 1]]&lt;&gt;"",HYPERLINK(tabProjList[[#This Row],[Link 1]],"Link 1"),"")</f>
        <v>Link 1</v>
      </c>
      <c r="Q97" s="428" t="str">
        <f>IF(tabProjList[[#This Row],[Link 2]]&lt;&gt;"",HYPERLINK(tabProjList[[#This Row],[Link 2]],"Link 2"),"")</f>
        <v/>
      </c>
      <c r="R97" s="428" t="str">
        <f>IF(tabProjList[[#This Row],[Link 3]]&lt;&gt;"",HYPERLINK(tabProjList[[#This Row],[Link 3]],"Link 3"),"")</f>
        <v/>
      </c>
      <c r="S97" s="428" t="str">
        <f>IF(tabProjList[[#This Row],[Link 4]]&lt;&gt;"",HYPERLINK(tabProjList[[#This Row],[Link 4]],"Link 4"),"")</f>
        <v/>
      </c>
      <c r="T97" s="428" t="str">
        <f>IF(tabProjList[[#This Row],[Link 5]]&lt;&gt;"",HYPERLINK(tabProjList[[#This Row],[Link 5]],"Link 5"),"")</f>
        <v/>
      </c>
      <c r="U97" s="428" t="str">
        <f>IF(tabProjList[[#This Row],[Link 6]]&lt;&gt;"",HYPERLINK(tabProjList[[#This Row],[Link 6]],"Link 6"),"")</f>
        <v/>
      </c>
      <c r="V97" s="428" t="str">
        <f>IF(tabProjList[[#This Row],[Link 7]]&lt;&gt;"",HYPERLINK(tabProjList[[#This Row],[Link 7]],"Link 7"),"")</f>
        <v/>
      </c>
      <c r="W97" s="446" t="s">
        <v>1009</v>
      </c>
      <c r="X97" s="446" t="s">
        <v>413</v>
      </c>
      <c r="Y97" s="446" t="s">
        <v>413</v>
      </c>
      <c r="Z97" s="446" t="s">
        <v>413</v>
      </c>
      <c r="AA97" s="446" t="s">
        <v>413</v>
      </c>
      <c r="AB97" s="446" t="s">
        <v>413</v>
      </c>
      <c r="AC97" s="446" t="s">
        <v>413</v>
      </c>
    </row>
    <row r="98" spans="1:29" hidden="1">
      <c r="A98" s="421" t="s">
        <v>2478</v>
      </c>
      <c r="B98" s="450" t="s">
        <v>99</v>
      </c>
      <c r="C98" s="423" t="s">
        <v>2477</v>
      </c>
      <c r="D98" s="422" t="s">
        <v>777</v>
      </c>
      <c r="E98" s="453">
        <v>2020</v>
      </c>
      <c r="F98" s="453" t="s">
        <v>413</v>
      </c>
      <c r="G98" s="453">
        <v>2027</v>
      </c>
      <c r="H98" s="453" t="s">
        <v>413</v>
      </c>
      <c r="I98" s="422" t="s">
        <v>798</v>
      </c>
      <c r="J98" s="424"/>
      <c r="K98" s="425">
        <v>1</v>
      </c>
      <c r="L98" s="425">
        <v>1</v>
      </c>
      <c r="M98" s="452" t="s">
        <v>1065</v>
      </c>
      <c r="N98" s="454" t="s">
        <v>101</v>
      </c>
      <c r="O98" s="446"/>
      <c r="P98" s="428" t="str">
        <f>IF(tabProjList[[#This Row],[Link 1]]&lt;&gt;"",HYPERLINK(tabProjList[[#This Row],[Link 1]],"Link 1"),"")</f>
        <v>Link 1</v>
      </c>
      <c r="Q98" s="428" t="str">
        <f>IF(tabProjList[[#This Row],[Link 2]]&lt;&gt;"",HYPERLINK(tabProjList[[#This Row],[Link 2]],"Link 2"),"")</f>
        <v>Link 2</v>
      </c>
      <c r="R98" s="428" t="str">
        <f>IF(tabProjList[[#This Row],[Link 3]]&lt;&gt;"",HYPERLINK(tabProjList[[#This Row],[Link 3]],"Link 3"),"")</f>
        <v>Link 3</v>
      </c>
      <c r="S98" s="428" t="str">
        <f>IF(tabProjList[[#This Row],[Link 4]]&lt;&gt;"",HYPERLINK(tabProjList[[#This Row],[Link 4]],"Link 4"),"")</f>
        <v>Link 4</v>
      </c>
      <c r="T98" s="428" t="str">
        <f>IF(tabProjList[[#This Row],[Link 5]]&lt;&gt;"",HYPERLINK(tabProjList[[#This Row],[Link 5]],"Link 5"),"")</f>
        <v/>
      </c>
      <c r="U98" s="428" t="str">
        <f>IF(tabProjList[[#This Row],[Link 6]]&lt;&gt;"",HYPERLINK(tabProjList[[#This Row],[Link 6]],"Link 6"),"")</f>
        <v/>
      </c>
      <c r="V98" s="428" t="str">
        <f>IF(tabProjList[[#This Row],[Link 7]]&lt;&gt;"",HYPERLINK(tabProjList[[#This Row],[Link 7]],"Link 7"),"")</f>
        <v/>
      </c>
      <c r="W98" s="446" t="s">
        <v>2476</v>
      </c>
      <c r="X98" s="446" t="s">
        <v>2275</v>
      </c>
      <c r="Y98" s="446" t="s">
        <v>2475</v>
      </c>
      <c r="Z98" s="446" t="s">
        <v>2475</v>
      </c>
      <c r="AA98" s="446" t="s">
        <v>413</v>
      </c>
      <c r="AB98" s="446" t="s">
        <v>413</v>
      </c>
      <c r="AC98" s="446" t="s">
        <v>413</v>
      </c>
    </row>
    <row r="99" spans="1:29" hidden="1">
      <c r="A99" s="421" t="s">
        <v>2474</v>
      </c>
      <c r="B99" s="450" t="s">
        <v>2473</v>
      </c>
      <c r="C99" s="423" t="s">
        <v>1897</v>
      </c>
      <c r="D99" s="424" t="s">
        <v>779</v>
      </c>
      <c r="E99" s="425">
        <v>2020</v>
      </c>
      <c r="F99" s="425" t="s">
        <v>413</v>
      </c>
      <c r="G99" s="425">
        <v>2030</v>
      </c>
      <c r="H99" s="425" t="s">
        <v>413</v>
      </c>
      <c r="I99" s="422" t="s">
        <v>798</v>
      </c>
      <c r="J99" s="424">
        <v>1</v>
      </c>
      <c r="K99" s="425">
        <v>0.7</v>
      </c>
      <c r="L99" s="425">
        <v>0.7</v>
      </c>
      <c r="M99" s="452" t="s">
        <v>1065</v>
      </c>
      <c r="N99" s="454" t="s">
        <v>113</v>
      </c>
      <c r="O99" s="446"/>
      <c r="P99" s="428" t="str">
        <f>IF(tabProjList[[#This Row],[Link 1]]&lt;&gt;"",HYPERLINK(tabProjList[[#This Row],[Link 1]],"Link 1"),"")</f>
        <v>Link 1</v>
      </c>
      <c r="Q99" s="428" t="str">
        <f>IF(tabProjList[[#This Row],[Link 2]]&lt;&gt;"",HYPERLINK(tabProjList[[#This Row],[Link 2]],"Link 2"),"")</f>
        <v>Link 2</v>
      </c>
      <c r="R99" s="428" t="str">
        <f>IF(tabProjList[[#This Row],[Link 3]]&lt;&gt;"",HYPERLINK(tabProjList[[#This Row],[Link 3]],"Link 3"),"")</f>
        <v>Link 3</v>
      </c>
      <c r="S99" s="428" t="str">
        <f>IF(tabProjList[[#This Row],[Link 4]]&lt;&gt;"",HYPERLINK(tabProjList[[#This Row],[Link 4]],"Link 4"),"")</f>
        <v/>
      </c>
      <c r="T99" s="428" t="str">
        <f>IF(tabProjList[[#This Row],[Link 5]]&lt;&gt;"",HYPERLINK(tabProjList[[#This Row],[Link 5]],"Link 5"),"")</f>
        <v/>
      </c>
      <c r="U99" s="428" t="str">
        <f>IF(tabProjList[[#This Row],[Link 6]]&lt;&gt;"",HYPERLINK(tabProjList[[#This Row],[Link 6]],"Link 6"),"")</f>
        <v/>
      </c>
      <c r="V99" s="428" t="str">
        <f>IF(tabProjList[[#This Row],[Link 7]]&lt;&gt;"",HYPERLINK(tabProjList[[#This Row],[Link 7]],"Link 7"),"")</f>
        <v/>
      </c>
      <c r="W99" s="446" t="s">
        <v>2472</v>
      </c>
      <c r="X99" s="446" t="s">
        <v>2471</v>
      </c>
      <c r="Y99" s="446" t="s">
        <v>2470</v>
      </c>
      <c r="Z99" s="446" t="s">
        <v>413</v>
      </c>
      <c r="AA99" s="446" t="s">
        <v>413</v>
      </c>
      <c r="AB99" s="446" t="s">
        <v>413</v>
      </c>
      <c r="AC99" s="446" t="s">
        <v>413</v>
      </c>
    </row>
    <row r="100" spans="1:29">
      <c r="A100" s="494" t="s">
        <v>782</v>
      </c>
      <c r="B100" s="481" t="s">
        <v>87</v>
      </c>
      <c r="C100" s="514" t="s">
        <v>2469</v>
      </c>
      <c r="D100" s="480" t="s">
        <v>777</v>
      </c>
      <c r="E100" s="481">
        <v>2022</v>
      </c>
      <c r="F100" s="481" t="s">
        <v>413</v>
      </c>
      <c r="G100" s="463" t="s">
        <v>413</v>
      </c>
      <c r="H100" s="463" t="s">
        <v>413</v>
      </c>
      <c r="I100" s="479" t="s">
        <v>798</v>
      </c>
      <c r="J100" s="511"/>
      <c r="K100" s="491"/>
      <c r="L100" s="491"/>
      <c r="M100" s="476" t="s">
        <v>350</v>
      </c>
      <c r="N100" s="475" t="s">
        <v>101</v>
      </c>
      <c r="O100" s="457"/>
      <c r="P100" s="456" t="str">
        <f>IF(tabProjList[[#This Row],[Link 1]]&lt;&gt;"",HYPERLINK(tabProjList[[#This Row],[Link 1]],"Link 1"),"")</f>
        <v>Link 1</v>
      </c>
      <c r="Q100" s="456" t="str">
        <f>IF(tabProjList[[#This Row],[Link 2]]&lt;&gt;"",HYPERLINK(tabProjList[[#This Row],[Link 2]],"Link 2"),"")</f>
        <v/>
      </c>
      <c r="R100" s="456" t="str">
        <f>IF(tabProjList[[#This Row],[Link 3]]&lt;&gt;"",HYPERLINK(tabProjList[[#This Row],[Link 3]],"Link 3"),"")</f>
        <v/>
      </c>
      <c r="S100" s="456" t="str">
        <f>IF(tabProjList[[#This Row],[Link 4]]&lt;&gt;"",HYPERLINK(tabProjList[[#This Row],[Link 4]],"Link 4"),"")</f>
        <v/>
      </c>
      <c r="T100" s="456" t="str">
        <f>IF(tabProjList[[#This Row],[Link 5]]&lt;&gt;"",HYPERLINK(tabProjList[[#This Row],[Link 5]],"Link 5"),"")</f>
        <v/>
      </c>
      <c r="U100" s="456" t="str">
        <f>IF(tabProjList[[#This Row],[Link 6]]&lt;&gt;"",HYPERLINK(tabProjList[[#This Row],[Link 6]],"Link 6"),"")</f>
        <v/>
      </c>
      <c r="V100" s="456" t="str">
        <f>IF(tabProjList[[#This Row],[Link 7]]&lt;&gt;"",HYPERLINK(tabProjList[[#This Row],[Link 7]],"Link 7"),"")</f>
        <v/>
      </c>
      <c r="W100" s="446" t="s">
        <v>2378</v>
      </c>
      <c r="X100" s="446" t="s">
        <v>413</v>
      </c>
      <c r="Y100" s="446" t="s">
        <v>413</v>
      </c>
      <c r="Z100" s="446" t="s">
        <v>413</v>
      </c>
      <c r="AA100" s="446" t="s">
        <v>413</v>
      </c>
      <c r="AB100" s="446" t="s">
        <v>413</v>
      </c>
      <c r="AC100" s="446" t="s">
        <v>413</v>
      </c>
    </row>
    <row r="101" spans="1:29">
      <c r="A101" s="487" t="s">
        <v>783</v>
      </c>
      <c r="B101" s="480" t="s">
        <v>878</v>
      </c>
      <c r="C101" s="464" t="s">
        <v>2468</v>
      </c>
      <c r="D101" s="480" t="s">
        <v>777</v>
      </c>
      <c r="E101" s="477">
        <v>2021</v>
      </c>
      <c r="F101" s="477" t="s">
        <v>413</v>
      </c>
      <c r="G101" s="477">
        <v>2029</v>
      </c>
      <c r="H101" s="477" t="s">
        <v>413</v>
      </c>
      <c r="I101" s="479" t="s">
        <v>798</v>
      </c>
      <c r="J101" s="479"/>
      <c r="K101" s="477">
        <v>0.3</v>
      </c>
      <c r="L101" s="477">
        <v>0.3</v>
      </c>
      <c r="M101" s="476" t="s">
        <v>350</v>
      </c>
      <c r="N101" s="475" t="s">
        <v>101</v>
      </c>
      <c r="O101" s="457"/>
      <c r="P101" s="456" t="str">
        <f>IF(tabProjList[[#This Row],[Link 1]]&lt;&gt;"",HYPERLINK(tabProjList[[#This Row],[Link 1]],"Link 1"),"")</f>
        <v>Link 1</v>
      </c>
      <c r="Q101" s="456" t="str">
        <f>IF(tabProjList[[#This Row],[Link 2]]&lt;&gt;"",HYPERLINK(tabProjList[[#This Row],[Link 2]],"Link 2"),"")</f>
        <v>Link 2</v>
      </c>
      <c r="R101" s="456" t="str">
        <f>IF(tabProjList[[#This Row],[Link 3]]&lt;&gt;"",HYPERLINK(tabProjList[[#This Row],[Link 3]],"Link 3"),"")</f>
        <v/>
      </c>
      <c r="S101" s="456" t="str">
        <f>IF(tabProjList[[#This Row],[Link 4]]&lt;&gt;"",HYPERLINK(tabProjList[[#This Row],[Link 4]],"Link 4"),"")</f>
        <v/>
      </c>
      <c r="T101" s="456" t="str">
        <f>IF(tabProjList[[#This Row],[Link 5]]&lt;&gt;"",HYPERLINK(tabProjList[[#This Row],[Link 5]],"Link 5"),"")</f>
        <v/>
      </c>
      <c r="U101" s="456" t="str">
        <f>IF(tabProjList[[#This Row],[Link 6]]&lt;&gt;"",HYPERLINK(tabProjList[[#This Row],[Link 6]],"Link 6"),"")</f>
        <v/>
      </c>
      <c r="V101" s="456" t="str">
        <f>IF(tabProjList[[#This Row],[Link 7]]&lt;&gt;"",HYPERLINK(tabProjList[[#This Row],[Link 7]],"Link 7"),"")</f>
        <v/>
      </c>
      <c r="W101" s="446" t="s">
        <v>2467</v>
      </c>
      <c r="X101" s="446" t="s">
        <v>2397</v>
      </c>
      <c r="Y101" s="446" t="s">
        <v>413</v>
      </c>
      <c r="Z101" s="446" t="s">
        <v>413</v>
      </c>
      <c r="AA101" s="446" t="s">
        <v>413</v>
      </c>
      <c r="AB101" s="446" t="s">
        <v>413</v>
      </c>
      <c r="AC101" s="446" t="s">
        <v>413</v>
      </c>
    </row>
    <row r="102" spans="1:29" hidden="1">
      <c r="A102" s="421" t="s">
        <v>2466</v>
      </c>
      <c r="B102" s="422" t="s">
        <v>263</v>
      </c>
      <c r="C102" s="423" t="s">
        <v>2465</v>
      </c>
      <c r="D102" s="424" t="s">
        <v>959</v>
      </c>
      <c r="E102" s="425">
        <v>2010</v>
      </c>
      <c r="F102" s="425">
        <v>2024</v>
      </c>
      <c r="G102" s="425">
        <v>2030</v>
      </c>
      <c r="H102" s="425" t="s">
        <v>413</v>
      </c>
      <c r="I102" s="424" t="s">
        <v>798</v>
      </c>
      <c r="J102" s="424"/>
      <c r="K102" s="425">
        <v>5</v>
      </c>
      <c r="L102" s="425">
        <v>5</v>
      </c>
      <c r="M102" s="452" t="s">
        <v>958</v>
      </c>
      <c r="N102" s="454" t="s">
        <v>113</v>
      </c>
      <c r="O102" s="446" t="s">
        <v>1870</v>
      </c>
      <c r="P102" s="428" t="str">
        <f>IF(tabProjList[[#This Row],[Link 1]]&lt;&gt;"",HYPERLINK(tabProjList[[#This Row],[Link 1]],"Link 1"),"")</f>
        <v>Link 1</v>
      </c>
      <c r="Q102" s="428" t="str">
        <f>IF(tabProjList[[#This Row],[Link 2]]&lt;&gt;"",HYPERLINK(tabProjList[[#This Row],[Link 2]],"Link 2"),"")</f>
        <v>Link 2</v>
      </c>
      <c r="R102" s="428" t="str">
        <f>IF(tabProjList[[#This Row],[Link 3]]&lt;&gt;"",HYPERLINK(tabProjList[[#This Row],[Link 3]],"Link 3"),"")</f>
        <v>Link 3</v>
      </c>
      <c r="S102" s="428" t="str">
        <f>IF(tabProjList[[#This Row],[Link 4]]&lt;&gt;"",HYPERLINK(tabProjList[[#This Row],[Link 4]],"Link 4"),"")</f>
        <v/>
      </c>
      <c r="T102" s="428" t="str">
        <f>IF(tabProjList[[#This Row],[Link 5]]&lt;&gt;"",HYPERLINK(tabProjList[[#This Row],[Link 5]],"Link 5"),"")</f>
        <v/>
      </c>
      <c r="U102" s="428" t="str">
        <f>IF(tabProjList[[#This Row],[Link 6]]&lt;&gt;"",HYPERLINK(tabProjList[[#This Row],[Link 6]],"Link 6"),"")</f>
        <v/>
      </c>
      <c r="V102" s="428" t="str">
        <f>IF(tabProjList[[#This Row],[Link 7]]&lt;&gt;"",HYPERLINK(tabProjList[[#This Row],[Link 7]],"Link 7"),"")</f>
        <v/>
      </c>
      <c r="W102" s="446" t="s">
        <v>2464</v>
      </c>
      <c r="X102" s="446" t="s">
        <v>2463</v>
      </c>
      <c r="Y102" s="446" t="s">
        <v>2462</v>
      </c>
      <c r="Z102" s="446" t="s">
        <v>413</v>
      </c>
      <c r="AA102" s="446" t="s">
        <v>413</v>
      </c>
      <c r="AB102" s="446" t="s">
        <v>413</v>
      </c>
      <c r="AC102" s="446" t="s">
        <v>413</v>
      </c>
    </row>
    <row r="103" spans="1:29" hidden="1">
      <c r="A103" s="434" t="s">
        <v>2461</v>
      </c>
      <c r="B103" s="450" t="s">
        <v>87</v>
      </c>
      <c r="C103" s="423" t="s">
        <v>2460</v>
      </c>
      <c r="D103" s="450" t="s">
        <v>892</v>
      </c>
      <c r="E103" s="451">
        <v>2023</v>
      </c>
      <c r="F103" s="451" t="s">
        <v>413</v>
      </c>
      <c r="G103" s="451" t="s">
        <v>413</v>
      </c>
      <c r="H103" s="451" t="s">
        <v>413</v>
      </c>
      <c r="I103" s="424" t="s">
        <v>798</v>
      </c>
      <c r="J103" s="449"/>
      <c r="K103" s="448">
        <v>0.4</v>
      </c>
      <c r="L103" s="448">
        <v>0.4</v>
      </c>
      <c r="M103" s="427" t="s">
        <v>986</v>
      </c>
      <c r="N103" s="466" t="s">
        <v>113</v>
      </c>
      <c r="O103" s="446"/>
      <c r="P103" s="428" t="str">
        <f>IF(tabProjList[[#This Row],[Link 1]]&lt;&gt;"",HYPERLINK(tabProjList[[#This Row],[Link 1]],"Link 1"),"")</f>
        <v>Link 1</v>
      </c>
      <c r="Q103" s="428" t="str">
        <f>IF(tabProjList[[#This Row],[Link 2]]&lt;&gt;"",HYPERLINK(tabProjList[[#This Row],[Link 2]],"Link 2"),"")</f>
        <v/>
      </c>
      <c r="R103" s="428" t="str">
        <f>IF(tabProjList[[#This Row],[Link 3]]&lt;&gt;"",HYPERLINK(tabProjList[[#This Row],[Link 3]],"Link 3"),"")</f>
        <v/>
      </c>
      <c r="S103" s="428" t="str">
        <f>IF(tabProjList[[#This Row],[Link 4]]&lt;&gt;"",HYPERLINK(tabProjList[[#This Row],[Link 4]],"Link 4"),"")</f>
        <v/>
      </c>
      <c r="T103" s="428" t="str">
        <f>IF(tabProjList[[#This Row],[Link 5]]&lt;&gt;"",HYPERLINK(tabProjList[[#This Row],[Link 5]],"Link 5"),"")</f>
        <v/>
      </c>
      <c r="U103" s="428" t="str">
        <f>IF(tabProjList[[#This Row],[Link 6]]&lt;&gt;"",HYPERLINK(tabProjList[[#This Row],[Link 6]],"Link 6"),"")</f>
        <v/>
      </c>
      <c r="V103" s="428" t="str">
        <f>IF(tabProjList[[#This Row],[Link 7]]&lt;&gt;"",HYPERLINK(tabProjList[[#This Row],[Link 7]],"Link 7"),"")</f>
        <v/>
      </c>
      <c r="W103" s="446" t="s">
        <v>2459</v>
      </c>
      <c r="X103" s="446" t="s">
        <v>413</v>
      </c>
      <c r="Y103" s="446" t="s">
        <v>413</v>
      </c>
      <c r="Z103" s="446" t="s">
        <v>413</v>
      </c>
      <c r="AA103" s="446" t="s">
        <v>413</v>
      </c>
      <c r="AB103" s="446" t="s">
        <v>413</v>
      </c>
      <c r="AC103" s="446" t="s">
        <v>413</v>
      </c>
    </row>
    <row r="104" spans="1:29" hidden="1">
      <c r="A104" s="434" t="s">
        <v>2456</v>
      </c>
      <c r="B104" s="450" t="s">
        <v>2458</v>
      </c>
      <c r="C104" s="423" t="s">
        <v>2457</v>
      </c>
      <c r="D104" s="450" t="s">
        <v>908</v>
      </c>
      <c r="E104" s="451">
        <v>2022</v>
      </c>
      <c r="F104" s="451">
        <v>2024</v>
      </c>
      <c r="G104" s="451">
        <v>2030</v>
      </c>
      <c r="H104" s="451" t="s">
        <v>413</v>
      </c>
      <c r="I104" s="422" t="s">
        <v>798</v>
      </c>
      <c r="J104" s="449"/>
      <c r="K104" s="448">
        <v>4</v>
      </c>
      <c r="L104" s="448">
        <v>4</v>
      </c>
      <c r="M104" s="427" t="s">
        <v>907</v>
      </c>
      <c r="N104" s="454"/>
      <c r="O104" s="446" t="s">
        <v>2456</v>
      </c>
      <c r="P104" s="428" t="str">
        <f>IF(tabProjList[[#This Row],[Link 1]]&lt;&gt;"",HYPERLINK(tabProjList[[#This Row],[Link 1]],"Link 1"),"")</f>
        <v>Link 1</v>
      </c>
      <c r="Q104" s="428" t="str">
        <f>IF(tabProjList[[#This Row],[Link 2]]&lt;&gt;"",HYPERLINK(tabProjList[[#This Row],[Link 2]],"Link 2"),"")</f>
        <v/>
      </c>
      <c r="R104" s="428" t="str">
        <f>IF(tabProjList[[#This Row],[Link 3]]&lt;&gt;"",HYPERLINK(tabProjList[[#This Row],[Link 3]],"Link 3"),"")</f>
        <v/>
      </c>
      <c r="S104" s="428" t="str">
        <f>IF(tabProjList[[#This Row],[Link 4]]&lt;&gt;"",HYPERLINK(tabProjList[[#This Row],[Link 4]],"Link 4"),"")</f>
        <v/>
      </c>
      <c r="T104" s="428" t="str">
        <f>IF(tabProjList[[#This Row],[Link 5]]&lt;&gt;"",HYPERLINK(tabProjList[[#This Row],[Link 5]],"Link 5"),"")</f>
        <v/>
      </c>
      <c r="U104" s="428" t="str">
        <f>IF(tabProjList[[#This Row],[Link 6]]&lt;&gt;"",HYPERLINK(tabProjList[[#This Row],[Link 6]],"Link 6"),"")</f>
        <v/>
      </c>
      <c r="V104" s="428" t="str">
        <f>IF(tabProjList[[#This Row],[Link 7]]&lt;&gt;"",HYPERLINK(tabProjList[[#This Row],[Link 7]],"Link 7"),"")</f>
        <v/>
      </c>
      <c r="W104" s="446" t="s">
        <v>931</v>
      </c>
      <c r="X104" s="446" t="s">
        <v>413</v>
      </c>
      <c r="Y104" s="446" t="s">
        <v>413</v>
      </c>
      <c r="Z104" s="446" t="s">
        <v>413</v>
      </c>
      <c r="AA104" s="446" t="s">
        <v>413</v>
      </c>
      <c r="AB104" s="446" t="s">
        <v>413</v>
      </c>
      <c r="AC104" s="446" t="s">
        <v>413</v>
      </c>
    </row>
    <row r="105" spans="1:29" hidden="1">
      <c r="A105" s="434" t="s">
        <v>2455</v>
      </c>
      <c r="B105" s="450" t="s">
        <v>87</v>
      </c>
      <c r="C105" s="423" t="s">
        <v>2453</v>
      </c>
      <c r="D105" s="422" t="s">
        <v>892</v>
      </c>
      <c r="E105" s="470">
        <v>2022</v>
      </c>
      <c r="F105" s="448">
        <v>2022</v>
      </c>
      <c r="G105" s="425">
        <v>2023</v>
      </c>
      <c r="H105" s="448" t="s">
        <v>413</v>
      </c>
      <c r="I105" s="424" t="s">
        <v>1015</v>
      </c>
      <c r="J105" s="467">
        <v>1</v>
      </c>
      <c r="K105" s="448">
        <v>0.36</v>
      </c>
      <c r="L105" s="448">
        <v>0.36</v>
      </c>
      <c r="M105" s="452" t="s">
        <v>899</v>
      </c>
      <c r="N105" s="454" t="s">
        <v>891</v>
      </c>
      <c r="O105" s="446"/>
      <c r="P105" s="428" t="str">
        <f>IF(tabProjList[[#This Row],[Link 1]]&lt;&gt;"",HYPERLINK(tabProjList[[#This Row],[Link 1]],"Link 1"),"")</f>
        <v>Link 1</v>
      </c>
      <c r="Q105" s="428" t="str">
        <f>IF(tabProjList[[#This Row],[Link 2]]&lt;&gt;"",HYPERLINK(tabProjList[[#This Row],[Link 2]],"Link 2"),"")</f>
        <v>Link 2</v>
      </c>
      <c r="R105" s="428" t="str">
        <f>IF(tabProjList[[#This Row],[Link 3]]&lt;&gt;"",HYPERLINK(tabProjList[[#This Row],[Link 3]],"Link 3"),"")</f>
        <v>Link 3</v>
      </c>
      <c r="S105" s="428" t="str">
        <f>IF(tabProjList[[#This Row],[Link 4]]&lt;&gt;"",HYPERLINK(tabProjList[[#This Row],[Link 4]],"Link 4"),"")</f>
        <v/>
      </c>
      <c r="T105" s="428" t="str">
        <f>IF(tabProjList[[#This Row],[Link 5]]&lt;&gt;"",HYPERLINK(tabProjList[[#This Row],[Link 5]],"Link 5"),"")</f>
        <v/>
      </c>
      <c r="U105" s="428" t="str">
        <f>IF(tabProjList[[#This Row],[Link 6]]&lt;&gt;"",HYPERLINK(tabProjList[[#This Row],[Link 6]],"Link 6"),"")</f>
        <v/>
      </c>
      <c r="V105" s="428" t="str">
        <f>IF(tabProjList[[#This Row],[Link 7]]&lt;&gt;"",HYPERLINK(tabProjList[[#This Row],[Link 7]],"Link 7"),"")</f>
        <v/>
      </c>
      <c r="W105" s="446" t="s">
        <v>2452</v>
      </c>
      <c r="X105" s="446" t="s">
        <v>2451</v>
      </c>
      <c r="Y105" s="446" t="s">
        <v>2450</v>
      </c>
      <c r="Z105" s="446" t="s">
        <v>413</v>
      </c>
      <c r="AA105" s="446" t="s">
        <v>413</v>
      </c>
      <c r="AB105" s="446" t="s">
        <v>413</v>
      </c>
      <c r="AC105" s="446" t="s">
        <v>413</v>
      </c>
    </row>
    <row r="106" spans="1:29" hidden="1">
      <c r="A106" s="434" t="s">
        <v>2454</v>
      </c>
      <c r="B106" s="450" t="s">
        <v>87</v>
      </c>
      <c r="C106" s="423" t="s">
        <v>2453</v>
      </c>
      <c r="D106" s="422" t="s">
        <v>892</v>
      </c>
      <c r="E106" s="470">
        <v>2022</v>
      </c>
      <c r="F106" s="425" t="s">
        <v>413</v>
      </c>
      <c r="G106" s="425">
        <v>2024</v>
      </c>
      <c r="H106" s="448" t="s">
        <v>413</v>
      </c>
      <c r="I106" s="424" t="s">
        <v>798</v>
      </c>
      <c r="J106" s="467">
        <v>2</v>
      </c>
      <c r="K106" s="448">
        <v>0.26</v>
      </c>
      <c r="L106" s="448">
        <v>0.26</v>
      </c>
      <c r="M106" s="452" t="s">
        <v>899</v>
      </c>
      <c r="N106" s="454" t="s">
        <v>891</v>
      </c>
      <c r="O106" s="446"/>
      <c r="P106" s="428" t="str">
        <f>IF(tabProjList[[#This Row],[Link 1]]&lt;&gt;"",HYPERLINK(tabProjList[[#This Row],[Link 1]],"Link 1"),"")</f>
        <v>Link 1</v>
      </c>
      <c r="Q106" s="428" t="str">
        <f>IF(tabProjList[[#This Row],[Link 2]]&lt;&gt;"",HYPERLINK(tabProjList[[#This Row],[Link 2]],"Link 2"),"")</f>
        <v>Link 2</v>
      </c>
      <c r="R106" s="428" t="str">
        <f>IF(tabProjList[[#This Row],[Link 3]]&lt;&gt;"",HYPERLINK(tabProjList[[#This Row],[Link 3]],"Link 3"),"")</f>
        <v>Link 3</v>
      </c>
      <c r="S106" s="428" t="str">
        <f>IF(tabProjList[[#This Row],[Link 4]]&lt;&gt;"",HYPERLINK(tabProjList[[#This Row],[Link 4]],"Link 4"),"")</f>
        <v/>
      </c>
      <c r="T106" s="428" t="str">
        <f>IF(tabProjList[[#This Row],[Link 5]]&lt;&gt;"",HYPERLINK(tabProjList[[#This Row],[Link 5]],"Link 5"),"")</f>
        <v/>
      </c>
      <c r="U106" s="428" t="str">
        <f>IF(tabProjList[[#This Row],[Link 6]]&lt;&gt;"",HYPERLINK(tabProjList[[#This Row],[Link 6]],"Link 6"),"")</f>
        <v/>
      </c>
      <c r="V106" s="428" t="str">
        <f>IF(tabProjList[[#This Row],[Link 7]]&lt;&gt;"",HYPERLINK(tabProjList[[#This Row],[Link 7]],"Link 7"),"")</f>
        <v/>
      </c>
      <c r="W106" s="446" t="s">
        <v>2452</v>
      </c>
      <c r="X106" s="446" t="s">
        <v>2451</v>
      </c>
      <c r="Y106" s="446" t="s">
        <v>2450</v>
      </c>
      <c r="Z106" s="446" t="s">
        <v>413</v>
      </c>
      <c r="AA106" s="446" t="s">
        <v>413</v>
      </c>
      <c r="AB106" s="446" t="s">
        <v>413</v>
      </c>
      <c r="AC106" s="446" t="s">
        <v>413</v>
      </c>
    </row>
    <row r="107" spans="1:29" hidden="1">
      <c r="A107" s="434" t="s">
        <v>2449</v>
      </c>
      <c r="B107" s="450" t="s">
        <v>102</v>
      </c>
      <c r="C107" s="423" t="s">
        <v>2448</v>
      </c>
      <c r="D107" s="422" t="s">
        <v>779</v>
      </c>
      <c r="E107" s="470">
        <v>2022</v>
      </c>
      <c r="F107" s="448" t="s">
        <v>413</v>
      </c>
      <c r="G107" s="425" t="s">
        <v>413</v>
      </c>
      <c r="H107" s="448" t="s">
        <v>413</v>
      </c>
      <c r="I107" s="424" t="s">
        <v>798</v>
      </c>
      <c r="J107" s="467"/>
      <c r="K107" s="448"/>
      <c r="L107" s="448"/>
      <c r="M107" s="452" t="s">
        <v>881</v>
      </c>
      <c r="N107" s="454" t="s">
        <v>898</v>
      </c>
      <c r="O107" s="446"/>
      <c r="P107" s="428" t="str">
        <f>IF(tabProjList[[#This Row],[Link 1]]&lt;&gt;"",HYPERLINK(tabProjList[[#This Row],[Link 1]],"Link 1"),"")</f>
        <v>Link 1</v>
      </c>
      <c r="Q107" s="428" t="str">
        <f>IF(tabProjList[[#This Row],[Link 2]]&lt;&gt;"",HYPERLINK(tabProjList[[#This Row],[Link 2]],"Link 2"),"")</f>
        <v/>
      </c>
      <c r="R107" s="428" t="str">
        <f>IF(tabProjList[[#This Row],[Link 3]]&lt;&gt;"",HYPERLINK(tabProjList[[#This Row],[Link 3]],"Link 3"),"")</f>
        <v/>
      </c>
      <c r="S107" s="428" t="str">
        <f>IF(tabProjList[[#This Row],[Link 4]]&lt;&gt;"",HYPERLINK(tabProjList[[#This Row],[Link 4]],"Link 4"),"")</f>
        <v/>
      </c>
      <c r="T107" s="428" t="str">
        <f>IF(tabProjList[[#This Row],[Link 5]]&lt;&gt;"",HYPERLINK(tabProjList[[#This Row],[Link 5]],"Link 5"),"")</f>
        <v/>
      </c>
      <c r="U107" s="428" t="str">
        <f>IF(tabProjList[[#This Row],[Link 6]]&lt;&gt;"",HYPERLINK(tabProjList[[#This Row],[Link 6]],"Link 6"),"")</f>
        <v/>
      </c>
      <c r="V107" s="428" t="str">
        <f>IF(tabProjList[[#This Row],[Link 7]]&lt;&gt;"",HYPERLINK(tabProjList[[#This Row],[Link 7]],"Link 7"),"")</f>
        <v/>
      </c>
      <c r="W107" s="446" t="s">
        <v>2447</v>
      </c>
      <c r="X107" s="446" t="s">
        <v>413</v>
      </c>
      <c r="Y107" s="446" t="s">
        <v>413</v>
      </c>
      <c r="Z107" s="446" t="s">
        <v>413</v>
      </c>
      <c r="AA107" s="446" t="s">
        <v>413</v>
      </c>
      <c r="AB107" s="446" t="s">
        <v>413</v>
      </c>
      <c r="AC107" s="446" t="s">
        <v>413</v>
      </c>
    </row>
    <row r="108" spans="1:29" hidden="1">
      <c r="A108" s="434" t="s">
        <v>2446</v>
      </c>
      <c r="B108" s="450" t="s">
        <v>992</v>
      </c>
      <c r="C108" s="423" t="s">
        <v>2445</v>
      </c>
      <c r="D108" s="450" t="s">
        <v>779</v>
      </c>
      <c r="E108" s="451">
        <v>2021</v>
      </c>
      <c r="F108" s="451" t="s">
        <v>413</v>
      </c>
      <c r="G108" s="451">
        <v>2030</v>
      </c>
      <c r="H108" s="451" t="s">
        <v>413</v>
      </c>
      <c r="I108" s="422" t="s">
        <v>798</v>
      </c>
      <c r="J108" s="449"/>
      <c r="K108" s="448">
        <v>1.8</v>
      </c>
      <c r="L108" s="448">
        <v>1.8</v>
      </c>
      <c r="M108" s="455" t="s">
        <v>1065</v>
      </c>
      <c r="N108" s="466" t="s">
        <v>113</v>
      </c>
      <c r="O108" s="446"/>
      <c r="P108" s="428" t="str">
        <f>IF(tabProjList[[#This Row],[Link 1]]&lt;&gt;"",HYPERLINK(tabProjList[[#This Row],[Link 1]],"Link 1"),"")</f>
        <v>Link 1</v>
      </c>
      <c r="Q108" s="428" t="str">
        <f>IF(tabProjList[[#This Row],[Link 2]]&lt;&gt;"",HYPERLINK(tabProjList[[#This Row],[Link 2]],"Link 2"),"")</f>
        <v>Link 2</v>
      </c>
      <c r="R108" s="428" t="str">
        <f>IF(tabProjList[[#This Row],[Link 3]]&lt;&gt;"",HYPERLINK(tabProjList[[#This Row],[Link 3]],"Link 3"),"")</f>
        <v/>
      </c>
      <c r="S108" s="428" t="str">
        <f>IF(tabProjList[[#This Row],[Link 4]]&lt;&gt;"",HYPERLINK(tabProjList[[#This Row],[Link 4]],"Link 4"),"")</f>
        <v/>
      </c>
      <c r="T108" s="428" t="str">
        <f>IF(tabProjList[[#This Row],[Link 5]]&lt;&gt;"",HYPERLINK(tabProjList[[#This Row],[Link 5]],"Link 5"),"")</f>
        <v/>
      </c>
      <c r="U108" s="428" t="str">
        <f>IF(tabProjList[[#This Row],[Link 6]]&lt;&gt;"",HYPERLINK(tabProjList[[#This Row],[Link 6]],"Link 6"),"")</f>
        <v/>
      </c>
      <c r="V108" s="428" t="str">
        <f>IF(tabProjList[[#This Row],[Link 7]]&lt;&gt;"",HYPERLINK(tabProjList[[#This Row],[Link 7]],"Link 7"),"")</f>
        <v/>
      </c>
      <c r="W108" s="446" t="s">
        <v>2444</v>
      </c>
      <c r="X108" s="446" t="s">
        <v>2443</v>
      </c>
      <c r="Y108" s="446" t="s">
        <v>413</v>
      </c>
      <c r="Z108" s="446" t="s">
        <v>413</v>
      </c>
      <c r="AA108" s="446" t="s">
        <v>413</v>
      </c>
      <c r="AB108" s="446" t="s">
        <v>413</v>
      </c>
      <c r="AC108" s="446" t="s">
        <v>413</v>
      </c>
    </row>
    <row r="109" spans="1:29" hidden="1">
      <c r="A109" s="434" t="s">
        <v>2442</v>
      </c>
      <c r="B109" s="450" t="s">
        <v>87</v>
      </c>
      <c r="C109" s="423" t="s">
        <v>2441</v>
      </c>
      <c r="D109" s="450" t="s">
        <v>779</v>
      </c>
      <c r="E109" s="453">
        <v>2020</v>
      </c>
      <c r="F109" s="453" t="s">
        <v>413</v>
      </c>
      <c r="G109" s="453" t="s">
        <v>413</v>
      </c>
      <c r="H109" s="451" t="s">
        <v>413</v>
      </c>
      <c r="I109" s="422" t="s">
        <v>798</v>
      </c>
      <c r="J109" s="449"/>
      <c r="K109" s="448">
        <v>0.5</v>
      </c>
      <c r="L109" s="448">
        <v>0.5</v>
      </c>
      <c r="M109" s="455" t="s">
        <v>1065</v>
      </c>
      <c r="N109" s="454" t="s">
        <v>898</v>
      </c>
      <c r="O109" s="446"/>
      <c r="P109" s="428" t="str">
        <f>IF(tabProjList[[#This Row],[Link 1]]&lt;&gt;"",HYPERLINK(tabProjList[[#This Row],[Link 1]],"Link 1"),"")</f>
        <v>Link 1</v>
      </c>
      <c r="Q109" s="428" t="str">
        <f>IF(tabProjList[[#This Row],[Link 2]]&lt;&gt;"",HYPERLINK(tabProjList[[#This Row],[Link 2]],"Link 2"),"")</f>
        <v>Link 2</v>
      </c>
      <c r="R109" s="428" t="str">
        <f>IF(tabProjList[[#This Row],[Link 3]]&lt;&gt;"",HYPERLINK(tabProjList[[#This Row],[Link 3]],"Link 3"),"")</f>
        <v/>
      </c>
      <c r="S109" s="428" t="str">
        <f>IF(tabProjList[[#This Row],[Link 4]]&lt;&gt;"",HYPERLINK(tabProjList[[#This Row],[Link 4]],"Link 4"),"")</f>
        <v/>
      </c>
      <c r="T109" s="428" t="str">
        <f>IF(tabProjList[[#This Row],[Link 5]]&lt;&gt;"",HYPERLINK(tabProjList[[#This Row],[Link 5]],"Link 5"),"")</f>
        <v/>
      </c>
      <c r="U109" s="428" t="str">
        <f>IF(tabProjList[[#This Row],[Link 6]]&lt;&gt;"",HYPERLINK(tabProjList[[#This Row],[Link 6]],"Link 6"),"")</f>
        <v/>
      </c>
      <c r="V109" s="428" t="str">
        <f>IF(tabProjList[[#This Row],[Link 7]]&lt;&gt;"",HYPERLINK(tabProjList[[#This Row],[Link 7]],"Link 7"),"")</f>
        <v/>
      </c>
      <c r="W109" s="446" t="s">
        <v>953</v>
      </c>
      <c r="X109" s="446" t="s">
        <v>2440</v>
      </c>
      <c r="Y109" s="446" t="s">
        <v>413</v>
      </c>
      <c r="Z109" s="446" t="s">
        <v>413</v>
      </c>
      <c r="AA109" s="446" t="s">
        <v>413</v>
      </c>
      <c r="AB109" s="446" t="s">
        <v>413</v>
      </c>
      <c r="AC109" s="446" t="s">
        <v>413</v>
      </c>
    </row>
    <row r="110" spans="1:29" hidden="1">
      <c r="A110" s="421" t="s">
        <v>2439</v>
      </c>
      <c r="B110" s="450" t="s">
        <v>102</v>
      </c>
      <c r="C110" s="423" t="s">
        <v>2438</v>
      </c>
      <c r="D110" s="424" t="s">
        <v>107</v>
      </c>
      <c r="E110" s="425">
        <v>2022</v>
      </c>
      <c r="F110" s="425" t="s">
        <v>413</v>
      </c>
      <c r="G110" s="425">
        <v>2024</v>
      </c>
      <c r="H110" s="425" t="s">
        <v>413</v>
      </c>
      <c r="I110" s="424" t="s">
        <v>798</v>
      </c>
      <c r="J110" s="424"/>
      <c r="K110" s="425">
        <v>2</v>
      </c>
      <c r="L110" s="425">
        <v>3</v>
      </c>
      <c r="M110" s="452" t="s">
        <v>918</v>
      </c>
      <c r="N110" s="454" t="s">
        <v>113</v>
      </c>
      <c r="O110" s="446" t="s">
        <v>2437</v>
      </c>
      <c r="P110" s="428" t="str">
        <f>IF(tabProjList[[#This Row],[Link 1]]&lt;&gt;"",HYPERLINK(tabProjList[[#This Row],[Link 1]],"Link 1"),"")</f>
        <v>Link 1</v>
      </c>
      <c r="Q110" s="428" t="str">
        <f>IF(tabProjList[[#This Row],[Link 2]]&lt;&gt;"",HYPERLINK(tabProjList[[#This Row],[Link 2]],"Link 2"),"")</f>
        <v/>
      </c>
      <c r="R110" s="428" t="str">
        <f>IF(tabProjList[[#This Row],[Link 3]]&lt;&gt;"",HYPERLINK(tabProjList[[#This Row],[Link 3]],"Link 3"),"")</f>
        <v/>
      </c>
      <c r="S110" s="428" t="str">
        <f>IF(tabProjList[[#This Row],[Link 4]]&lt;&gt;"",HYPERLINK(tabProjList[[#This Row],[Link 4]],"Link 4"),"")</f>
        <v/>
      </c>
      <c r="T110" s="428" t="str">
        <f>IF(tabProjList[[#This Row],[Link 5]]&lt;&gt;"",HYPERLINK(tabProjList[[#This Row],[Link 5]],"Link 5"),"")</f>
        <v/>
      </c>
      <c r="U110" s="428" t="str">
        <f>IF(tabProjList[[#This Row],[Link 6]]&lt;&gt;"",HYPERLINK(tabProjList[[#This Row],[Link 6]],"Link 6"),"")</f>
        <v/>
      </c>
      <c r="V110" s="428" t="str">
        <f>IF(tabProjList[[#This Row],[Link 7]]&lt;&gt;"",HYPERLINK(tabProjList[[#This Row],[Link 7]],"Link 7"),"")</f>
        <v/>
      </c>
      <c r="W110" s="446" t="s">
        <v>1023</v>
      </c>
      <c r="X110" s="446" t="s">
        <v>413</v>
      </c>
      <c r="Y110" s="446" t="s">
        <v>413</v>
      </c>
      <c r="Z110" s="446" t="s">
        <v>413</v>
      </c>
      <c r="AA110" s="446" t="s">
        <v>413</v>
      </c>
      <c r="AB110" s="446" t="s">
        <v>413</v>
      </c>
      <c r="AC110" s="446" t="s">
        <v>413</v>
      </c>
    </row>
    <row r="111" spans="1:29" hidden="1">
      <c r="A111" s="474" t="s">
        <v>2436</v>
      </c>
      <c r="B111" s="450" t="s">
        <v>87</v>
      </c>
      <c r="C111" s="473" t="s">
        <v>1934</v>
      </c>
      <c r="D111" s="424" t="s">
        <v>959</v>
      </c>
      <c r="E111" s="470">
        <v>2022</v>
      </c>
      <c r="F111" s="470">
        <v>2023</v>
      </c>
      <c r="G111" s="448">
        <v>2027</v>
      </c>
      <c r="H111" s="448" t="s">
        <v>413</v>
      </c>
      <c r="I111" s="424" t="s">
        <v>1015</v>
      </c>
      <c r="J111" s="471"/>
      <c r="K111" s="470">
        <v>10</v>
      </c>
      <c r="L111" s="470">
        <v>10</v>
      </c>
      <c r="M111" s="452" t="s">
        <v>958</v>
      </c>
      <c r="N111" s="454" t="s">
        <v>113</v>
      </c>
      <c r="O111" s="446" t="s">
        <v>1933</v>
      </c>
      <c r="P111" s="428" t="str">
        <f>IF(tabProjList[[#This Row],[Link 1]]&lt;&gt;"",HYPERLINK(tabProjList[[#This Row],[Link 1]],"Link 1"),"")</f>
        <v>Link 1</v>
      </c>
      <c r="Q111" s="428" t="str">
        <f>IF(tabProjList[[#This Row],[Link 2]]&lt;&gt;"",HYPERLINK(tabProjList[[#This Row],[Link 2]],"Link 2"),"")</f>
        <v/>
      </c>
      <c r="R111" s="428" t="str">
        <f>IF(tabProjList[[#This Row],[Link 3]]&lt;&gt;"",HYPERLINK(tabProjList[[#This Row],[Link 3]],"Link 3"),"")</f>
        <v/>
      </c>
      <c r="S111" s="428" t="str">
        <f>IF(tabProjList[[#This Row],[Link 4]]&lt;&gt;"",HYPERLINK(tabProjList[[#This Row],[Link 4]],"Link 4"),"")</f>
        <v/>
      </c>
      <c r="T111" s="428" t="str">
        <f>IF(tabProjList[[#This Row],[Link 5]]&lt;&gt;"",HYPERLINK(tabProjList[[#This Row],[Link 5]],"Link 5"),"")</f>
        <v/>
      </c>
      <c r="U111" s="428" t="str">
        <f>IF(tabProjList[[#This Row],[Link 6]]&lt;&gt;"",HYPERLINK(tabProjList[[#This Row],[Link 6]],"Link 6"),"")</f>
        <v/>
      </c>
      <c r="V111" s="428" t="str">
        <f>IF(tabProjList[[#This Row],[Link 7]]&lt;&gt;"",HYPERLINK(tabProjList[[#This Row],[Link 7]],"Link 7"),"")</f>
        <v/>
      </c>
      <c r="W111" s="446" t="s">
        <v>1931</v>
      </c>
      <c r="X111" s="446" t="s">
        <v>413</v>
      </c>
      <c r="Y111" s="446" t="s">
        <v>413</v>
      </c>
      <c r="Z111" s="446" t="s">
        <v>413</v>
      </c>
      <c r="AA111" s="446" t="s">
        <v>413</v>
      </c>
      <c r="AB111" s="446" t="s">
        <v>413</v>
      </c>
      <c r="AC111" s="446" t="s">
        <v>413</v>
      </c>
    </row>
    <row r="112" spans="1:29" hidden="1">
      <c r="A112" s="434" t="s">
        <v>2435</v>
      </c>
      <c r="B112" s="450" t="s">
        <v>878</v>
      </c>
      <c r="C112" s="423" t="s">
        <v>2434</v>
      </c>
      <c r="D112" s="424" t="s">
        <v>892</v>
      </c>
      <c r="E112" s="448">
        <v>2022</v>
      </c>
      <c r="F112" s="448" t="s">
        <v>413</v>
      </c>
      <c r="G112" s="448" t="s">
        <v>413</v>
      </c>
      <c r="H112" s="448" t="s">
        <v>413</v>
      </c>
      <c r="I112" s="424" t="s">
        <v>798</v>
      </c>
      <c r="J112" s="467"/>
      <c r="K112" s="448"/>
      <c r="L112" s="448"/>
      <c r="M112" s="427" t="s">
        <v>923</v>
      </c>
      <c r="N112" s="454" t="s">
        <v>113</v>
      </c>
      <c r="O112" s="446"/>
      <c r="P112" s="428" t="str">
        <f>IF(tabProjList[[#This Row],[Link 1]]&lt;&gt;"",HYPERLINK(tabProjList[[#This Row],[Link 1]],"Link 1"),"")</f>
        <v>Link 1</v>
      </c>
      <c r="Q112" s="428" t="str">
        <f>IF(tabProjList[[#This Row],[Link 2]]&lt;&gt;"",HYPERLINK(tabProjList[[#This Row],[Link 2]],"Link 2"),"")</f>
        <v/>
      </c>
      <c r="R112" s="428" t="str">
        <f>IF(tabProjList[[#This Row],[Link 3]]&lt;&gt;"",HYPERLINK(tabProjList[[#This Row],[Link 3]],"Link 3"),"")</f>
        <v/>
      </c>
      <c r="S112" s="428" t="str">
        <f>IF(tabProjList[[#This Row],[Link 4]]&lt;&gt;"",HYPERLINK(tabProjList[[#This Row],[Link 4]],"Link 4"),"")</f>
        <v/>
      </c>
      <c r="T112" s="428" t="str">
        <f>IF(tabProjList[[#This Row],[Link 5]]&lt;&gt;"",HYPERLINK(tabProjList[[#This Row],[Link 5]],"Link 5"),"")</f>
        <v/>
      </c>
      <c r="U112" s="428" t="str">
        <f>IF(tabProjList[[#This Row],[Link 6]]&lt;&gt;"",HYPERLINK(tabProjList[[#This Row],[Link 6]],"Link 6"),"")</f>
        <v/>
      </c>
      <c r="V112" s="428" t="str">
        <f>IF(tabProjList[[#This Row],[Link 7]]&lt;&gt;"",HYPERLINK(tabProjList[[#This Row],[Link 7]],"Link 7"),"")</f>
        <v/>
      </c>
      <c r="W112" s="446" t="s">
        <v>2433</v>
      </c>
      <c r="X112" s="446" t="s">
        <v>413</v>
      </c>
      <c r="Y112" s="446" t="s">
        <v>413</v>
      </c>
      <c r="Z112" s="446" t="s">
        <v>413</v>
      </c>
      <c r="AA112" s="446" t="s">
        <v>413</v>
      </c>
      <c r="AB112" s="446" t="s">
        <v>413</v>
      </c>
      <c r="AC112" s="446" t="s">
        <v>413</v>
      </c>
    </row>
    <row r="113" spans="1:29" hidden="1">
      <c r="A113" s="434" t="s">
        <v>2432</v>
      </c>
      <c r="B113" s="450" t="s">
        <v>87</v>
      </c>
      <c r="C113" s="423" t="s">
        <v>2431</v>
      </c>
      <c r="D113" s="424" t="s">
        <v>892</v>
      </c>
      <c r="E113" s="448">
        <v>2008</v>
      </c>
      <c r="F113" s="448">
        <v>2008</v>
      </c>
      <c r="G113" s="448">
        <v>2010</v>
      </c>
      <c r="H113" s="448" t="s">
        <v>413</v>
      </c>
      <c r="I113" s="424" t="s">
        <v>302</v>
      </c>
      <c r="J113" s="467"/>
      <c r="K113" s="448">
        <v>4.32</v>
      </c>
      <c r="L113" s="448">
        <v>4.32</v>
      </c>
      <c r="M113" s="452" t="s">
        <v>899</v>
      </c>
      <c r="N113" s="454" t="s">
        <v>891</v>
      </c>
      <c r="O113" s="446"/>
      <c r="P113" s="428" t="str">
        <f>IF(tabProjList[[#This Row],[Link 1]]&lt;&gt;"",HYPERLINK(tabProjList[[#This Row],[Link 1]],"Link 1"),"")</f>
        <v>Link 1</v>
      </c>
      <c r="Q113" s="428" t="str">
        <f>IF(tabProjList[[#This Row],[Link 2]]&lt;&gt;"",HYPERLINK(tabProjList[[#This Row],[Link 2]],"Link 2"),"")</f>
        <v>Link 2</v>
      </c>
      <c r="R113" s="428" t="str">
        <f>IF(tabProjList[[#This Row],[Link 3]]&lt;&gt;"",HYPERLINK(tabProjList[[#This Row],[Link 3]],"Link 3"),"")</f>
        <v>Link 3</v>
      </c>
      <c r="S113" s="428" t="str">
        <f>IF(tabProjList[[#This Row],[Link 4]]&lt;&gt;"",HYPERLINK(tabProjList[[#This Row],[Link 4]],"Link 4"),"")</f>
        <v/>
      </c>
      <c r="T113" s="428" t="str">
        <f>IF(tabProjList[[#This Row],[Link 5]]&lt;&gt;"",HYPERLINK(tabProjList[[#This Row],[Link 5]],"Link 5"),"")</f>
        <v/>
      </c>
      <c r="U113" s="428" t="str">
        <f>IF(tabProjList[[#This Row],[Link 6]]&lt;&gt;"",HYPERLINK(tabProjList[[#This Row],[Link 6]],"Link 6"),"")</f>
        <v/>
      </c>
      <c r="V113" s="428" t="str">
        <f>IF(tabProjList[[#This Row],[Link 7]]&lt;&gt;"",HYPERLINK(tabProjList[[#This Row],[Link 7]],"Link 7"),"")</f>
        <v/>
      </c>
      <c r="W113" s="446" t="s">
        <v>2430</v>
      </c>
      <c r="X113" s="446" t="s">
        <v>2429</v>
      </c>
      <c r="Y113" s="446" t="s">
        <v>2428</v>
      </c>
      <c r="Z113" s="446" t="s">
        <v>413</v>
      </c>
      <c r="AA113" s="446" t="s">
        <v>413</v>
      </c>
      <c r="AB113" s="446" t="s">
        <v>413</v>
      </c>
      <c r="AC113" s="446" t="s">
        <v>413</v>
      </c>
    </row>
    <row r="114" spans="1:29" hidden="1">
      <c r="A114" s="421" t="s">
        <v>2427</v>
      </c>
      <c r="B114" s="450" t="s">
        <v>87</v>
      </c>
      <c r="C114" s="423" t="s">
        <v>2426</v>
      </c>
      <c r="D114" s="424" t="s">
        <v>892</v>
      </c>
      <c r="E114" s="425">
        <v>2021</v>
      </c>
      <c r="F114" s="425"/>
      <c r="G114" s="425" t="s">
        <v>413</v>
      </c>
      <c r="H114" s="425" t="s">
        <v>413</v>
      </c>
      <c r="I114" s="424" t="s">
        <v>798</v>
      </c>
      <c r="J114" s="424">
        <v>1</v>
      </c>
      <c r="K114" s="425">
        <v>2</v>
      </c>
      <c r="L114" s="425">
        <v>2</v>
      </c>
      <c r="M114" s="452" t="s">
        <v>881</v>
      </c>
      <c r="N114" s="454" t="s">
        <v>113</v>
      </c>
      <c r="O114" s="446"/>
      <c r="P114" s="428" t="str">
        <f>IF(tabProjList[[#This Row],[Link 1]]&lt;&gt;"",HYPERLINK(tabProjList[[#This Row],[Link 1]],"Link 1"),"")</f>
        <v>Link 1</v>
      </c>
      <c r="Q114" s="428" t="str">
        <f>IF(tabProjList[[#This Row],[Link 2]]&lt;&gt;"",HYPERLINK(tabProjList[[#This Row],[Link 2]],"Link 2"),"")</f>
        <v/>
      </c>
      <c r="R114" s="428" t="str">
        <f>IF(tabProjList[[#This Row],[Link 3]]&lt;&gt;"",HYPERLINK(tabProjList[[#This Row],[Link 3]],"Link 3"),"")</f>
        <v>Link 3</v>
      </c>
      <c r="S114" s="428" t="str">
        <f>IF(tabProjList[[#This Row],[Link 4]]&lt;&gt;"",HYPERLINK(tabProjList[[#This Row],[Link 4]],"Link 4"),"")</f>
        <v/>
      </c>
      <c r="T114" s="428" t="str">
        <f>IF(tabProjList[[#This Row],[Link 5]]&lt;&gt;"",HYPERLINK(tabProjList[[#This Row],[Link 5]],"Link 5"),"")</f>
        <v/>
      </c>
      <c r="U114" s="428" t="str">
        <f>IF(tabProjList[[#This Row],[Link 6]]&lt;&gt;"",HYPERLINK(tabProjList[[#This Row],[Link 6]],"Link 6"),"")</f>
        <v/>
      </c>
      <c r="V114" s="428" t="str">
        <f>IF(tabProjList[[#This Row],[Link 7]]&lt;&gt;"",HYPERLINK(tabProjList[[#This Row],[Link 7]],"Link 7"),"")</f>
        <v/>
      </c>
      <c r="W114" s="446" t="s">
        <v>2425</v>
      </c>
      <c r="X114" s="446" t="s">
        <v>413</v>
      </c>
      <c r="Y114" s="446" t="s">
        <v>2424</v>
      </c>
      <c r="Z114" s="446" t="s">
        <v>413</v>
      </c>
      <c r="AA114" s="446" t="s">
        <v>413</v>
      </c>
      <c r="AB114" s="446" t="s">
        <v>413</v>
      </c>
      <c r="AC114" s="446" t="s">
        <v>413</v>
      </c>
    </row>
    <row r="115" spans="1:29" hidden="1">
      <c r="A115" s="434" t="s">
        <v>2423</v>
      </c>
      <c r="B115" s="450" t="s">
        <v>878</v>
      </c>
      <c r="C115" s="423" t="s">
        <v>2422</v>
      </c>
      <c r="D115" s="450" t="s">
        <v>779</v>
      </c>
      <c r="E115" s="451">
        <v>2021</v>
      </c>
      <c r="F115" s="451" t="s">
        <v>413</v>
      </c>
      <c r="G115" s="451" t="s">
        <v>413</v>
      </c>
      <c r="H115" s="451" t="s">
        <v>413</v>
      </c>
      <c r="I115" s="424" t="s">
        <v>798</v>
      </c>
      <c r="J115" s="449"/>
      <c r="K115" s="448"/>
      <c r="L115" s="448"/>
      <c r="M115" s="455" t="s">
        <v>876</v>
      </c>
      <c r="N115" s="454" t="s">
        <v>113</v>
      </c>
      <c r="O115" s="446" t="s">
        <v>875</v>
      </c>
      <c r="P115" s="428" t="str">
        <f>IF(tabProjList[[#This Row],[Link 1]]&lt;&gt;"",HYPERLINK(tabProjList[[#This Row],[Link 1]],"Link 1"),"")</f>
        <v>Link 1</v>
      </c>
      <c r="Q115" s="428" t="str">
        <f>IF(tabProjList[[#This Row],[Link 2]]&lt;&gt;"",HYPERLINK(tabProjList[[#This Row],[Link 2]],"Link 2"),"")</f>
        <v>Link 2</v>
      </c>
      <c r="R115" s="428" t="str">
        <f>IF(tabProjList[[#This Row],[Link 3]]&lt;&gt;"",HYPERLINK(tabProjList[[#This Row],[Link 3]],"Link 3"),"")</f>
        <v/>
      </c>
      <c r="S115" s="428" t="str">
        <f>IF(tabProjList[[#This Row],[Link 4]]&lt;&gt;"",HYPERLINK(tabProjList[[#This Row],[Link 4]],"Link 4"),"")</f>
        <v/>
      </c>
      <c r="T115" s="428" t="str">
        <f>IF(tabProjList[[#This Row],[Link 5]]&lt;&gt;"",HYPERLINK(tabProjList[[#This Row],[Link 5]],"Link 5"),"")</f>
        <v/>
      </c>
      <c r="U115" s="428" t="str">
        <f>IF(tabProjList[[#This Row],[Link 6]]&lt;&gt;"",HYPERLINK(tabProjList[[#This Row],[Link 6]],"Link 6"),"")</f>
        <v/>
      </c>
      <c r="V115" s="428" t="str">
        <f>IF(tabProjList[[#This Row],[Link 7]]&lt;&gt;"",HYPERLINK(tabProjList[[#This Row],[Link 7]],"Link 7"),"")</f>
        <v/>
      </c>
      <c r="W115" s="446" t="s">
        <v>2421</v>
      </c>
      <c r="X115" s="446" t="s">
        <v>873</v>
      </c>
      <c r="Y115" s="446" t="s">
        <v>413</v>
      </c>
      <c r="Z115" s="446" t="s">
        <v>413</v>
      </c>
      <c r="AA115" s="446" t="s">
        <v>413</v>
      </c>
      <c r="AB115" s="446" t="s">
        <v>413</v>
      </c>
      <c r="AC115" s="446" t="s">
        <v>413</v>
      </c>
    </row>
    <row r="116" spans="1:29" hidden="1">
      <c r="A116" s="434" t="s">
        <v>2420</v>
      </c>
      <c r="B116" s="450" t="s">
        <v>87</v>
      </c>
      <c r="C116" s="423" t="s">
        <v>2419</v>
      </c>
      <c r="D116" s="422" t="s">
        <v>892</v>
      </c>
      <c r="E116" s="451">
        <v>2022</v>
      </c>
      <c r="F116" s="451">
        <v>2023</v>
      </c>
      <c r="G116" s="451">
        <v>2027</v>
      </c>
      <c r="H116" s="451" t="s">
        <v>413</v>
      </c>
      <c r="I116" s="424" t="s">
        <v>798</v>
      </c>
      <c r="J116" s="449"/>
      <c r="K116" s="448"/>
      <c r="L116" s="448"/>
      <c r="M116" s="427" t="s">
        <v>923</v>
      </c>
      <c r="N116" s="466" t="s">
        <v>898</v>
      </c>
      <c r="O116" s="446"/>
      <c r="P116" s="428" t="str">
        <f>IF(tabProjList[[#This Row],[Link 1]]&lt;&gt;"",HYPERLINK(tabProjList[[#This Row],[Link 1]],"Link 1"),"")</f>
        <v>Link 1</v>
      </c>
      <c r="Q116" s="428" t="str">
        <f>IF(tabProjList[[#This Row],[Link 2]]&lt;&gt;"",HYPERLINK(tabProjList[[#This Row],[Link 2]],"Link 2"),"")</f>
        <v>Link 2</v>
      </c>
      <c r="R116" s="428" t="str">
        <f>IF(tabProjList[[#This Row],[Link 3]]&lt;&gt;"",HYPERLINK(tabProjList[[#This Row],[Link 3]],"Link 3"),"")</f>
        <v/>
      </c>
      <c r="S116" s="428" t="str">
        <f>IF(tabProjList[[#This Row],[Link 4]]&lt;&gt;"",HYPERLINK(tabProjList[[#This Row],[Link 4]],"Link 4"),"")</f>
        <v/>
      </c>
      <c r="T116" s="428" t="str">
        <f>IF(tabProjList[[#This Row],[Link 5]]&lt;&gt;"",HYPERLINK(tabProjList[[#This Row],[Link 5]],"Link 5"),"")</f>
        <v/>
      </c>
      <c r="U116" s="428" t="str">
        <f>IF(tabProjList[[#This Row],[Link 6]]&lt;&gt;"",HYPERLINK(tabProjList[[#This Row],[Link 6]],"Link 6"),"")</f>
        <v/>
      </c>
      <c r="V116" s="428" t="str">
        <f>IF(tabProjList[[#This Row],[Link 7]]&lt;&gt;"",HYPERLINK(tabProjList[[#This Row],[Link 7]],"Link 7"),"")</f>
        <v/>
      </c>
      <c r="W116" s="446" t="s">
        <v>2418</v>
      </c>
      <c r="X116" s="446" t="s">
        <v>2417</v>
      </c>
      <c r="Y116" s="446" t="s">
        <v>413</v>
      </c>
      <c r="Z116" s="446" t="s">
        <v>413</v>
      </c>
      <c r="AA116" s="446" t="s">
        <v>413</v>
      </c>
      <c r="AB116" s="446" t="s">
        <v>413</v>
      </c>
      <c r="AC116" s="446" t="s">
        <v>413</v>
      </c>
    </row>
    <row r="117" spans="1:29" hidden="1">
      <c r="A117" s="421" t="s">
        <v>2416</v>
      </c>
      <c r="B117" s="422" t="s">
        <v>87</v>
      </c>
      <c r="C117" s="423" t="s">
        <v>2415</v>
      </c>
      <c r="D117" s="422" t="s">
        <v>779</v>
      </c>
      <c r="E117" s="453">
        <v>2020</v>
      </c>
      <c r="F117" s="453">
        <v>2021</v>
      </c>
      <c r="G117" s="453">
        <v>2025</v>
      </c>
      <c r="H117" s="453" t="s">
        <v>413</v>
      </c>
      <c r="I117" s="424" t="s">
        <v>1015</v>
      </c>
      <c r="J117" s="424"/>
      <c r="K117" s="425">
        <v>2</v>
      </c>
      <c r="L117" s="425">
        <v>2</v>
      </c>
      <c r="M117" s="427" t="s">
        <v>923</v>
      </c>
      <c r="N117" s="454" t="s">
        <v>113</v>
      </c>
      <c r="O117" s="446" t="s">
        <v>2414</v>
      </c>
      <c r="P117" s="428" t="str">
        <f>IF(tabProjList[[#This Row],[Link 1]]&lt;&gt;"",HYPERLINK(tabProjList[[#This Row],[Link 1]],"Link 1"),"")</f>
        <v>Link 1</v>
      </c>
      <c r="Q117" s="428" t="str">
        <f>IF(tabProjList[[#This Row],[Link 2]]&lt;&gt;"",HYPERLINK(tabProjList[[#This Row],[Link 2]],"Link 2"),"")</f>
        <v>Link 2</v>
      </c>
      <c r="R117" s="428" t="str">
        <f>IF(tabProjList[[#This Row],[Link 3]]&lt;&gt;"",HYPERLINK(tabProjList[[#This Row],[Link 3]],"Link 3"),"")</f>
        <v>Link 3</v>
      </c>
      <c r="S117" s="428" t="str">
        <f>IF(tabProjList[[#This Row],[Link 4]]&lt;&gt;"",HYPERLINK(tabProjList[[#This Row],[Link 4]],"Link 4"),"")</f>
        <v>Link 4</v>
      </c>
      <c r="T117" s="428" t="str">
        <f>IF(tabProjList[[#This Row],[Link 5]]&lt;&gt;"",HYPERLINK(tabProjList[[#This Row],[Link 5]],"Link 5"),"")</f>
        <v>Link 5</v>
      </c>
      <c r="U117" s="428" t="str">
        <f>IF(tabProjList[[#This Row],[Link 6]]&lt;&gt;"",HYPERLINK(tabProjList[[#This Row],[Link 6]],"Link 6"),"")</f>
        <v/>
      </c>
      <c r="V117" s="428" t="str">
        <f>IF(tabProjList[[#This Row],[Link 7]]&lt;&gt;"",HYPERLINK(tabProjList[[#This Row],[Link 7]],"Link 7"),"")</f>
        <v/>
      </c>
      <c r="W117" s="446" t="s">
        <v>2409</v>
      </c>
      <c r="X117" s="446" t="s">
        <v>2408</v>
      </c>
      <c r="Y117" s="446" t="s">
        <v>2407</v>
      </c>
      <c r="Z117" s="446" t="s">
        <v>2413</v>
      </c>
      <c r="AA117" s="446" t="s">
        <v>2412</v>
      </c>
      <c r="AB117" s="446" t="s">
        <v>413</v>
      </c>
      <c r="AC117" s="446" t="s">
        <v>413</v>
      </c>
    </row>
    <row r="118" spans="1:29" hidden="1">
      <c r="A118" s="434" t="s">
        <v>2411</v>
      </c>
      <c r="B118" s="450" t="s">
        <v>87</v>
      </c>
      <c r="C118" s="423" t="s">
        <v>2410</v>
      </c>
      <c r="D118" s="450" t="s">
        <v>779</v>
      </c>
      <c r="E118" s="451">
        <v>2020</v>
      </c>
      <c r="F118" s="451" t="s">
        <v>413</v>
      </c>
      <c r="G118" s="451" t="s">
        <v>413</v>
      </c>
      <c r="H118" s="451" t="s">
        <v>413</v>
      </c>
      <c r="I118" s="424" t="s">
        <v>798</v>
      </c>
      <c r="J118" s="467"/>
      <c r="K118" s="448">
        <v>0.5</v>
      </c>
      <c r="L118" s="448">
        <v>0.5</v>
      </c>
      <c r="M118" s="427" t="s">
        <v>923</v>
      </c>
      <c r="N118" s="466" t="s">
        <v>113</v>
      </c>
      <c r="O118" s="446"/>
      <c r="P118" s="428" t="str">
        <f>IF(tabProjList[[#This Row],[Link 1]]&lt;&gt;"",HYPERLINK(tabProjList[[#This Row],[Link 1]],"Link 1"),"")</f>
        <v>Link 1</v>
      </c>
      <c r="Q118" s="428" t="str">
        <f>IF(tabProjList[[#This Row],[Link 2]]&lt;&gt;"",HYPERLINK(tabProjList[[#This Row],[Link 2]],"Link 2"),"")</f>
        <v>Link 2</v>
      </c>
      <c r="R118" s="428" t="str">
        <f>IF(tabProjList[[#This Row],[Link 3]]&lt;&gt;"",HYPERLINK(tabProjList[[#This Row],[Link 3]],"Link 3"),"")</f>
        <v>Link 3</v>
      </c>
      <c r="S118" s="428" t="str">
        <f>IF(tabProjList[[#This Row],[Link 4]]&lt;&gt;"",HYPERLINK(tabProjList[[#This Row],[Link 4]],"Link 4"),"")</f>
        <v/>
      </c>
      <c r="T118" s="428" t="str">
        <f>IF(tabProjList[[#This Row],[Link 5]]&lt;&gt;"",HYPERLINK(tabProjList[[#This Row],[Link 5]],"Link 5"),"")</f>
        <v/>
      </c>
      <c r="U118" s="428" t="str">
        <f>IF(tabProjList[[#This Row],[Link 6]]&lt;&gt;"",HYPERLINK(tabProjList[[#This Row],[Link 6]],"Link 6"),"")</f>
        <v/>
      </c>
      <c r="V118" s="428" t="str">
        <f>IF(tabProjList[[#This Row],[Link 7]]&lt;&gt;"",HYPERLINK(tabProjList[[#This Row],[Link 7]],"Link 7"),"")</f>
        <v/>
      </c>
      <c r="W118" s="446" t="s">
        <v>2409</v>
      </c>
      <c r="X118" s="446" t="s">
        <v>2408</v>
      </c>
      <c r="Y118" s="446" t="s">
        <v>2407</v>
      </c>
      <c r="Z118" s="446" t="s">
        <v>413</v>
      </c>
      <c r="AA118" s="446" t="s">
        <v>413</v>
      </c>
      <c r="AB118" s="446" t="s">
        <v>413</v>
      </c>
      <c r="AC118" s="446" t="s">
        <v>413</v>
      </c>
    </row>
    <row r="119" spans="1:29" hidden="1">
      <c r="A119" s="474" t="s">
        <v>2406</v>
      </c>
      <c r="B119" s="450" t="s">
        <v>894</v>
      </c>
      <c r="C119" s="423" t="s">
        <v>2405</v>
      </c>
      <c r="D119" s="422" t="s">
        <v>892</v>
      </c>
      <c r="E119" s="472">
        <v>2006</v>
      </c>
      <c r="F119" s="451">
        <v>2015</v>
      </c>
      <c r="G119" s="451">
        <v>2018</v>
      </c>
      <c r="H119" s="451" t="s">
        <v>413</v>
      </c>
      <c r="I119" s="424" t="s">
        <v>302</v>
      </c>
      <c r="J119" s="467"/>
      <c r="K119" s="448">
        <v>0.43</v>
      </c>
      <c r="L119" s="448">
        <v>0.6</v>
      </c>
      <c r="M119" s="452" t="s">
        <v>899</v>
      </c>
      <c r="N119" s="454" t="s">
        <v>891</v>
      </c>
      <c r="O119" s="446"/>
      <c r="P119" s="428" t="str">
        <f>IF(tabProjList[[#This Row],[Link 1]]&lt;&gt;"",HYPERLINK(tabProjList[[#This Row],[Link 1]],"Link 1"),"")</f>
        <v>Link 1</v>
      </c>
      <c r="Q119" s="428" t="str">
        <f>IF(tabProjList[[#This Row],[Link 2]]&lt;&gt;"",HYPERLINK(tabProjList[[#This Row],[Link 2]],"Link 2"),"")</f>
        <v>Link 2</v>
      </c>
      <c r="R119" s="428" t="str">
        <f>IF(tabProjList[[#This Row],[Link 3]]&lt;&gt;"",HYPERLINK(tabProjList[[#This Row],[Link 3]],"Link 3"),"")</f>
        <v>Link 3</v>
      </c>
      <c r="S119" s="428" t="str">
        <f>IF(tabProjList[[#This Row],[Link 4]]&lt;&gt;"",HYPERLINK(tabProjList[[#This Row],[Link 4]],"Link 4"),"")</f>
        <v/>
      </c>
      <c r="T119" s="428" t="str">
        <f>IF(tabProjList[[#This Row],[Link 5]]&lt;&gt;"",HYPERLINK(tabProjList[[#This Row],[Link 5]],"Link 5"),"")</f>
        <v/>
      </c>
      <c r="U119" s="428" t="str">
        <f>IF(tabProjList[[#This Row],[Link 6]]&lt;&gt;"",HYPERLINK(tabProjList[[#This Row],[Link 6]],"Link 6"),"")</f>
        <v/>
      </c>
      <c r="V119" s="428" t="str">
        <f>IF(tabProjList[[#This Row],[Link 7]]&lt;&gt;"",HYPERLINK(tabProjList[[#This Row],[Link 7]],"Link 7"),"")</f>
        <v/>
      </c>
      <c r="W119" s="446" t="s">
        <v>1150</v>
      </c>
      <c r="X119" s="446" t="s">
        <v>2404</v>
      </c>
      <c r="Y119" s="446" t="s">
        <v>1757</v>
      </c>
      <c r="Z119" s="446" t="s">
        <v>413</v>
      </c>
      <c r="AA119" s="446" t="s">
        <v>413</v>
      </c>
      <c r="AB119" s="446" t="s">
        <v>413</v>
      </c>
      <c r="AC119" s="446" t="s">
        <v>413</v>
      </c>
    </row>
    <row r="120" spans="1:29" hidden="1">
      <c r="A120" s="434" t="s">
        <v>2401</v>
      </c>
      <c r="B120" s="450" t="s">
        <v>2403</v>
      </c>
      <c r="C120" s="423" t="s">
        <v>2402</v>
      </c>
      <c r="D120" s="422" t="s">
        <v>908</v>
      </c>
      <c r="E120" s="472">
        <v>2022</v>
      </c>
      <c r="F120" s="451" t="s">
        <v>413</v>
      </c>
      <c r="G120" s="451" t="s">
        <v>413</v>
      </c>
      <c r="H120" s="451" t="s">
        <v>413</v>
      </c>
      <c r="I120" s="424" t="s">
        <v>798</v>
      </c>
      <c r="J120" s="467"/>
      <c r="K120" s="448">
        <v>2.5</v>
      </c>
      <c r="L120" s="448">
        <v>2.5</v>
      </c>
      <c r="M120" s="452" t="s">
        <v>907</v>
      </c>
      <c r="N120" s="454"/>
      <c r="O120" s="446" t="s">
        <v>2401</v>
      </c>
      <c r="P120" s="428" t="str">
        <f>IF(tabProjList[[#This Row],[Link 1]]&lt;&gt;"",HYPERLINK(tabProjList[[#This Row],[Link 1]],"Link 1"),"")</f>
        <v>Link 1</v>
      </c>
      <c r="Q120" s="428" t="str">
        <f>IF(tabProjList[[#This Row],[Link 2]]&lt;&gt;"",HYPERLINK(tabProjList[[#This Row],[Link 2]],"Link 2"),"")</f>
        <v/>
      </c>
      <c r="R120" s="428" t="str">
        <f>IF(tabProjList[[#This Row],[Link 3]]&lt;&gt;"",HYPERLINK(tabProjList[[#This Row],[Link 3]],"Link 3"),"")</f>
        <v/>
      </c>
      <c r="S120" s="428" t="str">
        <f>IF(tabProjList[[#This Row],[Link 4]]&lt;&gt;"",HYPERLINK(tabProjList[[#This Row],[Link 4]],"Link 4"),"")</f>
        <v/>
      </c>
      <c r="T120" s="428" t="str">
        <f>IF(tabProjList[[#This Row],[Link 5]]&lt;&gt;"",HYPERLINK(tabProjList[[#This Row],[Link 5]],"Link 5"),"")</f>
        <v/>
      </c>
      <c r="U120" s="428" t="str">
        <f>IF(tabProjList[[#This Row],[Link 6]]&lt;&gt;"",HYPERLINK(tabProjList[[#This Row],[Link 6]],"Link 6"),"")</f>
        <v/>
      </c>
      <c r="V120" s="428" t="str">
        <f>IF(tabProjList[[#This Row],[Link 7]]&lt;&gt;"",HYPERLINK(tabProjList[[#This Row],[Link 7]],"Link 7"),"")</f>
        <v/>
      </c>
      <c r="W120" s="446" t="s">
        <v>2400</v>
      </c>
      <c r="X120" s="446" t="s">
        <v>413</v>
      </c>
      <c r="Y120" s="446" t="s">
        <v>413</v>
      </c>
      <c r="Z120" s="446" t="s">
        <v>413</v>
      </c>
      <c r="AA120" s="446" t="s">
        <v>413</v>
      </c>
      <c r="AB120" s="446" t="s">
        <v>413</v>
      </c>
      <c r="AC120" s="446" t="s">
        <v>413</v>
      </c>
    </row>
    <row r="121" spans="1:29" hidden="1">
      <c r="A121" s="434" t="s">
        <v>2399</v>
      </c>
      <c r="B121" s="472" t="s">
        <v>894</v>
      </c>
      <c r="C121" s="423" t="s">
        <v>2395</v>
      </c>
      <c r="D121" s="422" t="s">
        <v>892</v>
      </c>
      <c r="E121" s="472">
        <v>2018</v>
      </c>
      <c r="F121" s="472">
        <v>2019</v>
      </c>
      <c r="G121" s="451">
        <v>2021</v>
      </c>
      <c r="H121" s="451" t="s">
        <v>413</v>
      </c>
      <c r="I121" s="424" t="s">
        <v>302</v>
      </c>
      <c r="J121" s="471"/>
      <c r="K121" s="470">
        <v>0.15</v>
      </c>
      <c r="L121" s="470">
        <v>0.15</v>
      </c>
      <c r="M121" s="452" t="s">
        <v>928</v>
      </c>
      <c r="N121" s="454" t="s">
        <v>891</v>
      </c>
      <c r="O121" s="446"/>
      <c r="P121" s="428" t="str">
        <f>IF(tabProjList[[#This Row],[Link 1]]&lt;&gt;"",HYPERLINK(tabProjList[[#This Row],[Link 1]],"Link 1"),"")</f>
        <v>Link 1</v>
      </c>
      <c r="Q121" s="428" t="str">
        <f>IF(tabProjList[[#This Row],[Link 2]]&lt;&gt;"",HYPERLINK(tabProjList[[#This Row],[Link 2]],"Link 2"),"")</f>
        <v>Link 2</v>
      </c>
      <c r="R121" s="428" t="str">
        <f>IF(tabProjList[[#This Row],[Link 3]]&lt;&gt;"",HYPERLINK(tabProjList[[#This Row],[Link 3]],"Link 3"),"")</f>
        <v>Link 3</v>
      </c>
      <c r="S121" s="428" t="str">
        <f>IF(tabProjList[[#This Row],[Link 4]]&lt;&gt;"",HYPERLINK(tabProjList[[#This Row],[Link 4]],"Link 4"),"")</f>
        <v>Link 4</v>
      </c>
      <c r="T121" s="428" t="str">
        <f>IF(tabProjList[[#This Row],[Link 5]]&lt;&gt;"",HYPERLINK(tabProjList[[#This Row],[Link 5]],"Link 5"),"")</f>
        <v/>
      </c>
      <c r="U121" s="428" t="str">
        <f>IF(tabProjList[[#This Row],[Link 6]]&lt;&gt;"",HYPERLINK(tabProjList[[#This Row],[Link 6]],"Link 6"),"")</f>
        <v/>
      </c>
      <c r="V121" s="428" t="str">
        <f>IF(tabProjList[[#This Row],[Link 7]]&lt;&gt;"",HYPERLINK(tabProjList[[#This Row],[Link 7]],"Link 7"),"")</f>
        <v/>
      </c>
      <c r="W121" s="446" t="s">
        <v>890</v>
      </c>
      <c r="X121" s="446" t="s">
        <v>2393</v>
      </c>
      <c r="Y121" s="446" t="s">
        <v>2398</v>
      </c>
      <c r="Z121" s="446" t="s">
        <v>2397</v>
      </c>
      <c r="AA121" s="446" t="s">
        <v>413</v>
      </c>
      <c r="AB121" s="446" t="s">
        <v>413</v>
      </c>
      <c r="AC121" s="446" t="s">
        <v>413</v>
      </c>
    </row>
    <row r="122" spans="1:29" hidden="1">
      <c r="A122" s="421" t="s">
        <v>2396</v>
      </c>
      <c r="B122" s="422" t="s">
        <v>894</v>
      </c>
      <c r="C122" s="423" t="s">
        <v>2395</v>
      </c>
      <c r="D122" s="422" t="s">
        <v>779</v>
      </c>
      <c r="E122" s="453">
        <v>2021</v>
      </c>
      <c r="F122" s="453">
        <v>2021</v>
      </c>
      <c r="G122" s="453">
        <v>2023</v>
      </c>
      <c r="H122" s="453" t="s">
        <v>413</v>
      </c>
      <c r="I122" s="422" t="s">
        <v>1015</v>
      </c>
      <c r="J122" s="424"/>
      <c r="K122" s="425">
        <v>0.5</v>
      </c>
      <c r="L122" s="425">
        <v>0.5</v>
      </c>
      <c r="M122" s="452" t="s">
        <v>928</v>
      </c>
      <c r="N122" s="454" t="s">
        <v>2394</v>
      </c>
      <c r="O122" s="446"/>
      <c r="P122" s="428" t="str">
        <f>IF(tabProjList[[#This Row],[Link 1]]&lt;&gt;"",HYPERLINK(tabProjList[[#This Row],[Link 1]],"Link 1"),"")</f>
        <v>Link 1</v>
      </c>
      <c r="Q122" s="428" t="str">
        <f>IF(tabProjList[[#This Row],[Link 2]]&lt;&gt;"",HYPERLINK(tabProjList[[#This Row],[Link 2]],"Link 2"),"")</f>
        <v>Link 2</v>
      </c>
      <c r="R122" s="428" t="str">
        <f>IF(tabProjList[[#This Row],[Link 3]]&lt;&gt;"",HYPERLINK(tabProjList[[#This Row],[Link 3]],"Link 3"),"")</f>
        <v>Link 3</v>
      </c>
      <c r="S122" s="428" t="str">
        <f>IF(tabProjList[[#This Row],[Link 4]]&lt;&gt;"",HYPERLINK(tabProjList[[#This Row],[Link 4]],"Link 4"),"")</f>
        <v>Link 4</v>
      </c>
      <c r="T122" s="428" t="str">
        <f>IF(tabProjList[[#This Row],[Link 5]]&lt;&gt;"",HYPERLINK(tabProjList[[#This Row],[Link 5]],"Link 5"),"")</f>
        <v/>
      </c>
      <c r="U122" s="428" t="str">
        <f>IF(tabProjList[[#This Row],[Link 6]]&lt;&gt;"",HYPERLINK(tabProjList[[#This Row],[Link 6]],"Link 6"),"")</f>
        <v/>
      </c>
      <c r="V122" s="428" t="str">
        <f>IF(tabProjList[[#This Row],[Link 7]]&lt;&gt;"",HYPERLINK(tabProjList[[#This Row],[Link 7]],"Link 7"),"")</f>
        <v/>
      </c>
      <c r="W122" s="446" t="s">
        <v>890</v>
      </c>
      <c r="X122" s="446" t="s">
        <v>2393</v>
      </c>
      <c r="Y122" s="446" t="s">
        <v>2392</v>
      </c>
      <c r="Z122" s="446" t="s">
        <v>2391</v>
      </c>
      <c r="AA122" s="446" t="s">
        <v>413</v>
      </c>
      <c r="AB122" s="446" t="s">
        <v>413</v>
      </c>
      <c r="AC122" s="446" t="s">
        <v>413</v>
      </c>
    </row>
    <row r="123" spans="1:29" hidden="1">
      <c r="A123" s="434" t="s">
        <v>2390</v>
      </c>
      <c r="B123" s="450" t="s">
        <v>992</v>
      </c>
      <c r="C123" s="423" t="s">
        <v>2389</v>
      </c>
      <c r="D123" s="450" t="s">
        <v>908</v>
      </c>
      <c r="E123" s="451">
        <v>2020</v>
      </c>
      <c r="F123" s="451" t="s">
        <v>413</v>
      </c>
      <c r="G123" s="451" t="s">
        <v>413</v>
      </c>
      <c r="H123" s="451" t="s">
        <v>413</v>
      </c>
      <c r="I123" s="424" t="s">
        <v>798</v>
      </c>
      <c r="J123" s="449"/>
      <c r="K123" s="448">
        <v>1.5</v>
      </c>
      <c r="L123" s="448">
        <v>1.5</v>
      </c>
      <c r="M123" s="427" t="s">
        <v>907</v>
      </c>
      <c r="N123" s="454"/>
      <c r="O123" s="446" t="s">
        <v>2388</v>
      </c>
      <c r="P123" s="428" t="str">
        <f>IF(tabProjList[[#This Row],[Link 1]]&lt;&gt;"",HYPERLINK(tabProjList[[#This Row],[Link 1]],"Link 1"),"")</f>
        <v>Link 1</v>
      </c>
      <c r="Q123" s="428" t="str">
        <f>IF(tabProjList[[#This Row],[Link 2]]&lt;&gt;"",HYPERLINK(tabProjList[[#This Row],[Link 2]],"Link 2"),"")</f>
        <v>Link 2</v>
      </c>
      <c r="R123" s="428" t="str">
        <f>IF(tabProjList[[#This Row],[Link 3]]&lt;&gt;"",HYPERLINK(tabProjList[[#This Row],[Link 3]],"Link 3"),"")</f>
        <v/>
      </c>
      <c r="S123" s="428" t="str">
        <f>IF(tabProjList[[#This Row],[Link 4]]&lt;&gt;"",HYPERLINK(tabProjList[[#This Row],[Link 4]],"Link 4"),"")</f>
        <v/>
      </c>
      <c r="T123" s="428" t="str">
        <f>IF(tabProjList[[#This Row],[Link 5]]&lt;&gt;"",HYPERLINK(tabProjList[[#This Row],[Link 5]],"Link 5"),"")</f>
        <v/>
      </c>
      <c r="U123" s="428" t="str">
        <f>IF(tabProjList[[#This Row],[Link 6]]&lt;&gt;"",HYPERLINK(tabProjList[[#This Row],[Link 6]],"Link 6"),"")</f>
        <v/>
      </c>
      <c r="V123" s="428" t="str">
        <f>IF(tabProjList[[#This Row],[Link 7]]&lt;&gt;"",HYPERLINK(tabProjList[[#This Row],[Link 7]],"Link 7"),"")</f>
        <v/>
      </c>
      <c r="W123" s="446" t="s">
        <v>2387</v>
      </c>
      <c r="X123" s="446" t="s">
        <v>2386</v>
      </c>
      <c r="Y123" s="446" t="s">
        <v>413</v>
      </c>
      <c r="Z123" s="446" t="s">
        <v>413</v>
      </c>
      <c r="AA123" s="446" t="s">
        <v>413</v>
      </c>
      <c r="AB123" s="446" t="s">
        <v>413</v>
      </c>
      <c r="AC123" s="446" t="s">
        <v>413</v>
      </c>
    </row>
    <row r="124" spans="1:29" hidden="1">
      <c r="A124" s="434" t="s">
        <v>2385</v>
      </c>
      <c r="B124" s="450" t="s">
        <v>975</v>
      </c>
      <c r="C124" s="423" t="s">
        <v>2384</v>
      </c>
      <c r="D124" s="450" t="s">
        <v>892</v>
      </c>
      <c r="E124" s="451">
        <v>2020</v>
      </c>
      <c r="F124" s="451" t="s">
        <v>413</v>
      </c>
      <c r="G124" s="451">
        <v>2025</v>
      </c>
      <c r="H124" s="451" t="s">
        <v>413</v>
      </c>
      <c r="I124" s="424" t="s">
        <v>798</v>
      </c>
      <c r="J124" s="449"/>
      <c r="K124" s="448">
        <v>0.5</v>
      </c>
      <c r="L124" s="448">
        <v>0.5</v>
      </c>
      <c r="M124" s="452" t="s">
        <v>928</v>
      </c>
      <c r="N124" s="466" t="s">
        <v>113</v>
      </c>
      <c r="O124" s="446"/>
      <c r="P124" s="428" t="str">
        <f>IF(tabProjList[[#This Row],[Link 1]]&lt;&gt;"",HYPERLINK(tabProjList[[#This Row],[Link 1]],"Link 1"),"")</f>
        <v>Link 1</v>
      </c>
      <c r="Q124" s="428" t="str">
        <f>IF(tabProjList[[#This Row],[Link 2]]&lt;&gt;"",HYPERLINK(tabProjList[[#This Row],[Link 2]],"Link 2"),"")</f>
        <v>Link 2</v>
      </c>
      <c r="R124" s="428" t="str">
        <f>IF(tabProjList[[#This Row],[Link 3]]&lt;&gt;"",HYPERLINK(tabProjList[[#This Row],[Link 3]],"Link 3"),"")</f>
        <v>Link 3</v>
      </c>
      <c r="S124" s="428" t="str">
        <f>IF(tabProjList[[#This Row],[Link 4]]&lt;&gt;"",HYPERLINK(tabProjList[[#This Row],[Link 4]],"Link 4"),"")</f>
        <v>Link 4</v>
      </c>
      <c r="T124" s="428" t="str">
        <f>IF(tabProjList[[#This Row],[Link 5]]&lt;&gt;"",HYPERLINK(tabProjList[[#This Row],[Link 5]],"Link 5"),"")</f>
        <v/>
      </c>
      <c r="U124" s="428" t="str">
        <f>IF(tabProjList[[#This Row],[Link 6]]&lt;&gt;"",HYPERLINK(tabProjList[[#This Row],[Link 6]],"Link 6"),"")</f>
        <v/>
      </c>
      <c r="V124" s="428" t="str">
        <f>IF(tabProjList[[#This Row],[Link 7]]&lt;&gt;"",HYPERLINK(tabProjList[[#This Row],[Link 7]],"Link 7"),"")</f>
        <v/>
      </c>
      <c r="W124" s="446" t="s">
        <v>2383</v>
      </c>
      <c r="X124" s="446" t="s">
        <v>2382</v>
      </c>
      <c r="Y124" s="446" t="s">
        <v>2381</v>
      </c>
      <c r="Z124" s="446" t="s">
        <v>2380</v>
      </c>
      <c r="AA124" s="446" t="s">
        <v>413</v>
      </c>
      <c r="AB124" s="446" t="s">
        <v>413</v>
      </c>
      <c r="AC124" s="446" t="s">
        <v>413</v>
      </c>
    </row>
    <row r="125" spans="1:29">
      <c r="A125" s="465" t="s">
        <v>788</v>
      </c>
      <c r="B125" s="462" t="s">
        <v>87</v>
      </c>
      <c r="C125" s="464" t="s">
        <v>2379</v>
      </c>
      <c r="D125" s="462" t="s">
        <v>892</v>
      </c>
      <c r="E125" s="463">
        <v>2022</v>
      </c>
      <c r="F125" s="463" t="s">
        <v>413</v>
      </c>
      <c r="G125" s="463" t="s">
        <v>413</v>
      </c>
      <c r="H125" s="463" t="s">
        <v>413</v>
      </c>
      <c r="I125" s="479" t="s">
        <v>798</v>
      </c>
      <c r="J125" s="461"/>
      <c r="K125" s="460"/>
      <c r="L125" s="460"/>
      <c r="M125" s="476" t="s">
        <v>350</v>
      </c>
      <c r="N125" s="513" t="s">
        <v>113</v>
      </c>
      <c r="O125" s="457"/>
      <c r="P125" s="456" t="str">
        <f>IF(tabProjList[[#This Row],[Link 1]]&lt;&gt;"",HYPERLINK(tabProjList[[#This Row],[Link 1]],"Link 1"),"")</f>
        <v>Link 1</v>
      </c>
      <c r="Q125" s="456" t="str">
        <f>IF(tabProjList[[#This Row],[Link 2]]&lt;&gt;"",HYPERLINK(tabProjList[[#This Row],[Link 2]],"Link 2"),"")</f>
        <v/>
      </c>
      <c r="R125" s="456" t="str">
        <f>IF(tabProjList[[#This Row],[Link 3]]&lt;&gt;"",HYPERLINK(tabProjList[[#This Row],[Link 3]],"Link 3"),"")</f>
        <v/>
      </c>
      <c r="S125" s="456" t="str">
        <f>IF(tabProjList[[#This Row],[Link 4]]&lt;&gt;"",HYPERLINK(tabProjList[[#This Row],[Link 4]],"Link 4"),"")</f>
        <v/>
      </c>
      <c r="T125" s="456" t="str">
        <f>IF(tabProjList[[#This Row],[Link 5]]&lt;&gt;"",HYPERLINK(tabProjList[[#This Row],[Link 5]],"Link 5"),"")</f>
        <v/>
      </c>
      <c r="U125" s="456" t="str">
        <f>IF(tabProjList[[#This Row],[Link 6]]&lt;&gt;"",HYPERLINK(tabProjList[[#This Row],[Link 6]],"Link 6"),"")</f>
        <v/>
      </c>
      <c r="V125" s="456" t="str">
        <f>IF(tabProjList[[#This Row],[Link 7]]&lt;&gt;"",HYPERLINK(tabProjList[[#This Row],[Link 7]],"Link 7"),"")</f>
        <v/>
      </c>
      <c r="W125" s="446" t="s">
        <v>2378</v>
      </c>
      <c r="X125" s="446" t="s">
        <v>413</v>
      </c>
      <c r="Y125" s="446" t="s">
        <v>413</v>
      </c>
      <c r="Z125" s="446" t="s">
        <v>413</v>
      </c>
      <c r="AA125" s="446" t="s">
        <v>413</v>
      </c>
      <c r="AB125" s="446" t="s">
        <v>413</v>
      </c>
      <c r="AC125" s="446" t="s">
        <v>413</v>
      </c>
    </row>
    <row r="126" spans="1:29">
      <c r="A126" s="487" t="s">
        <v>790</v>
      </c>
      <c r="B126" s="480" t="s">
        <v>87</v>
      </c>
      <c r="C126" s="464" t="s">
        <v>2377</v>
      </c>
      <c r="D126" s="480" t="s">
        <v>779</v>
      </c>
      <c r="E126" s="486">
        <v>2022</v>
      </c>
      <c r="F126" s="486" t="s">
        <v>413</v>
      </c>
      <c r="G126" s="486">
        <v>2030</v>
      </c>
      <c r="H126" s="486" t="s">
        <v>413</v>
      </c>
      <c r="I126" s="480" t="s">
        <v>798</v>
      </c>
      <c r="J126" s="479"/>
      <c r="K126" s="477">
        <v>1</v>
      </c>
      <c r="L126" s="477">
        <v>1</v>
      </c>
      <c r="M126" s="476" t="s">
        <v>350</v>
      </c>
      <c r="N126" s="475" t="s">
        <v>113</v>
      </c>
      <c r="O126" s="457" t="s">
        <v>1983</v>
      </c>
      <c r="P126" s="456" t="str">
        <f>IF(tabProjList[[#This Row],[Link 1]]&lt;&gt;"",HYPERLINK(tabProjList[[#This Row],[Link 1]],"Link 1"),"")</f>
        <v>Link 1</v>
      </c>
      <c r="Q126" s="456" t="str">
        <f>IF(tabProjList[[#This Row],[Link 2]]&lt;&gt;"",HYPERLINK(tabProjList[[#This Row],[Link 2]],"Link 2"),"")</f>
        <v/>
      </c>
      <c r="R126" s="456" t="str">
        <f>IF(tabProjList[[#This Row],[Link 3]]&lt;&gt;"",HYPERLINK(tabProjList[[#This Row],[Link 3]],"Link 3"),"")</f>
        <v/>
      </c>
      <c r="S126" s="456" t="str">
        <f>IF(tabProjList[[#This Row],[Link 4]]&lt;&gt;"",HYPERLINK(tabProjList[[#This Row],[Link 4]],"Link 4"),"")</f>
        <v/>
      </c>
      <c r="T126" s="456" t="str">
        <f>IF(tabProjList[[#This Row],[Link 5]]&lt;&gt;"",HYPERLINK(tabProjList[[#This Row],[Link 5]],"Link 5"),"")</f>
        <v/>
      </c>
      <c r="U126" s="456" t="str">
        <f>IF(tabProjList[[#This Row],[Link 6]]&lt;&gt;"",HYPERLINK(tabProjList[[#This Row],[Link 6]],"Link 6"),"")</f>
        <v/>
      </c>
      <c r="V126" s="456" t="str">
        <f>IF(tabProjList[[#This Row],[Link 7]]&lt;&gt;"",HYPERLINK(tabProjList[[#This Row],[Link 7]],"Link 7"),"")</f>
        <v/>
      </c>
      <c r="W126" s="446" t="s">
        <v>1981</v>
      </c>
      <c r="X126" s="446" t="s">
        <v>413</v>
      </c>
      <c r="Y126" s="446" t="s">
        <v>413</v>
      </c>
      <c r="Z126" s="446" t="s">
        <v>413</v>
      </c>
      <c r="AA126" s="446" t="s">
        <v>413</v>
      </c>
      <c r="AB126" s="446" t="s">
        <v>413</v>
      </c>
      <c r="AC126" s="446" t="s">
        <v>413</v>
      </c>
    </row>
    <row r="127" spans="1:29">
      <c r="A127" s="487" t="s">
        <v>791</v>
      </c>
      <c r="B127" s="480" t="s">
        <v>105</v>
      </c>
      <c r="C127" s="464" t="s">
        <v>2376</v>
      </c>
      <c r="D127" s="480" t="s">
        <v>892</v>
      </c>
      <c r="E127" s="486">
        <v>2022</v>
      </c>
      <c r="F127" s="481">
        <v>2022</v>
      </c>
      <c r="G127" s="486">
        <v>2024</v>
      </c>
      <c r="H127" s="486" t="s">
        <v>413</v>
      </c>
      <c r="I127" s="479" t="s">
        <v>1015</v>
      </c>
      <c r="J127" s="479"/>
      <c r="K127" s="477">
        <v>3.5999999999999997E-2</v>
      </c>
      <c r="L127" s="477">
        <v>3.5999999999999997E-2</v>
      </c>
      <c r="M127" s="476" t="s">
        <v>350</v>
      </c>
      <c r="N127" s="475" t="s">
        <v>113</v>
      </c>
      <c r="O127" s="457"/>
      <c r="P127" s="456" t="str">
        <f>IF(tabProjList[[#This Row],[Link 1]]&lt;&gt;"",HYPERLINK(tabProjList[[#This Row],[Link 1]],"Link 1"),"")</f>
        <v>Link 1</v>
      </c>
      <c r="Q127" s="456" t="str">
        <f>IF(tabProjList[[#This Row],[Link 2]]&lt;&gt;"",HYPERLINK(tabProjList[[#This Row],[Link 2]],"Link 2"),"")</f>
        <v>Link 2</v>
      </c>
      <c r="R127" s="456" t="str">
        <f>IF(tabProjList[[#This Row],[Link 3]]&lt;&gt;"",HYPERLINK(tabProjList[[#This Row],[Link 3]],"Link 3"),"")</f>
        <v/>
      </c>
      <c r="S127" s="456" t="str">
        <f>IF(tabProjList[[#This Row],[Link 4]]&lt;&gt;"",HYPERLINK(tabProjList[[#This Row],[Link 4]],"Link 4"),"")</f>
        <v/>
      </c>
      <c r="T127" s="456" t="str">
        <f>IF(tabProjList[[#This Row],[Link 5]]&lt;&gt;"",HYPERLINK(tabProjList[[#This Row],[Link 5]],"Link 5"),"")</f>
        <v/>
      </c>
      <c r="U127" s="456" t="str">
        <f>IF(tabProjList[[#This Row],[Link 6]]&lt;&gt;"",HYPERLINK(tabProjList[[#This Row],[Link 6]],"Link 6"),"")</f>
        <v/>
      </c>
      <c r="V127" s="456" t="str">
        <f>IF(tabProjList[[#This Row],[Link 7]]&lt;&gt;"",HYPERLINK(tabProjList[[#This Row],[Link 7]],"Link 7"),"")</f>
        <v/>
      </c>
      <c r="W127" s="446" t="s">
        <v>2375</v>
      </c>
      <c r="X127" s="446" t="s">
        <v>2374</v>
      </c>
      <c r="Y127" s="446" t="s">
        <v>413</v>
      </c>
      <c r="Z127" s="446" t="s">
        <v>413</v>
      </c>
      <c r="AA127" s="446" t="s">
        <v>413</v>
      </c>
      <c r="AB127" s="446" t="s">
        <v>413</v>
      </c>
      <c r="AC127" s="446" t="s">
        <v>413</v>
      </c>
    </row>
    <row r="128" spans="1:29" s="564" customFormat="1">
      <c r="A128" s="554" t="s">
        <v>794</v>
      </c>
      <c r="B128" s="555" t="s">
        <v>427</v>
      </c>
      <c r="C128" s="556" t="s">
        <v>797</v>
      </c>
      <c r="D128" s="557" t="s">
        <v>777</v>
      </c>
      <c r="E128" s="558">
        <v>2020</v>
      </c>
      <c r="F128" s="558">
        <v>2023</v>
      </c>
      <c r="G128" s="558">
        <v>2024</v>
      </c>
      <c r="H128" s="558" t="s">
        <v>413</v>
      </c>
      <c r="I128" s="557" t="s">
        <v>798</v>
      </c>
      <c r="J128" s="559">
        <v>1</v>
      </c>
      <c r="K128" s="558">
        <v>0.03</v>
      </c>
      <c r="L128" s="558">
        <v>0.03</v>
      </c>
      <c r="M128" s="560" t="s">
        <v>350</v>
      </c>
      <c r="N128" s="561" t="s">
        <v>101</v>
      </c>
      <c r="O128" s="562"/>
      <c r="P128" s="563" t="str">
        <f>IF(tabProjList[[#This Row],[Link 1]]&lt;&gt;"",HYPERLINK(tabProjList[[#This Row],[Link 1]],"Link 1"),"")</f>
        <v>Link 1</v>
      </c>
      <c r="Q128" s="563" t="str">
        <f>IF(tabProjList[[#This Row],[Link 2]]&lt;&gt;"",HYPERLINK(tabProjList[[#This Row],[Link 2]],"Link 2"),"")</f>
        <v/>
      </c>
      <c r="R128" s="563" t="str">
        <f>IF(tabProjList[[#This Row],[Link 3]]&lt;&gt;"",HYPERLINK(tabProjList[[#This Row],[Link 3]],"Link 3"),"")</f>
        <v/>
      </c>
      <c r="S128" s="563" t="str">
        <f>IF(tabProjList[[#This Row],[Link 4]]&lt;&gt;"",HYPERLINK(tabProjList[[#This Row],[Link 4]],"Link 4"),"")</f>
        <v/>
      </c>
      <c r="T128" s="563" t="str">
        <f>IF(tabProjList[[#This Row],[Link 5]]&lt;&gt;"",HYPERLINK(tabProjList[[#This Row],[Link 5]],"Link 5"),"")</f>
        <v/>
      </c>
      <c r="U128" s="563" t="str">
        <f>IF(tabProjList[[#This Row],[Link 6]]&lt;&gt;"",HYPERLINK(tabProjList[[#This Row],[Link 6]],"Link 6"),"")</f>
        <v/>
      </c>
      <c r="V128" s="563" t="str">
        <f>IF(tabProjList[[#This Row],[Link 7]]&lt;&gt;"",HYPERLINK(tabProjList[[#This Row],[Link 7]],"Link 7"),"")</f>
        <v/>
      </c>
      <c r="W128" s="446" t="s">
        <v>2373</v>
      </c>
      <c r="X128" s="446" t="s">
        <v>413</v>
      </c>
      <c r="Y128" s="446" t="s">
        <v>413</v>
      </c>
      <c r="Z128" s="446" t="s">
        <v>413</v>
      </c>
      <c r="AA128" s="446" t="s">
        <v>413</v>
      </c>
      <c r="AB128" s="446" t="s">
        <v>413</v>
      </c>
      <c r="AC128" s="446" t="s">
        <v>413</v>
      </c>
    </row>
    <row r="129" spans="1:29">
      <c r="A129" s="487" t="s">
        <v>796</v>
      </c>
      <c r="B129" s="480" t="s">
        <v>427</v>
      </c>
      <c r="C129" s="464" t="s">
        <v>797</v>
      </c>
      <c r="D129" s="479" t="s">
        <v>777</v>
      </c>
      <c r="E129" s="477">
        <v>2020</v>
      </c>
      <c r="F129" s="477" t="s">
        <v>413</v>
      </c>
      <c r="G129" s="477">
        <v>2026</v>
      </c>
      <c r="H129" s="477" t="s">
        <v>413</v>
      </c>
      <c r="I129" s="479" t="s">
        <v>798</v>
      </c>
      <c r="J129" s="512">
        <v>2</v>
      </c>
      <c r="K129" s="477">
        <v>0.03</v>
      </c>
      <c r="L129" s="477">
        <v>0.03</v>
      </c>
      <c r="M129" s="459" t="s">
        <v>350</v>
      </c>
      <c r="N129" s="475" t="s">
        <v>101</v>
      </c>
      <c r="O129" s="457"/>
      <c r="P129" s="456" t="str">
        <f>IF(tabProjList[[#This Row],[Link 1]]&lt;&gt;"",HYPERLINK(tabProjList[[#This Row],[Link 1]],"Link 1"),"")</f>
        <v>Link 1</v>
      </c>
      <c r="Q129" s="456" t="str">
        <f>IF(tabProjList[[#This Row],[Link 2]]&lt;&gt;"",HYPERLINK(tabProjList[[#This Row],[Link 2]],"Link 2"),"")</f>
        <v/>
      </c>
      <c r="R129" s="456" t="str">
        <f>IF(tabProjList[[#This Row],[Link 3]]&lt;&gt;"",HYPERLINK(tabProjList[[#This Row],[Link 3]],"Link 3"),"")</f>
        <v/>
      </c>
      <c r="S129" s="456" t="str">
        <f>IF(tabProjList[[#This Row],[Link 4]]&lt;&gt;"",HYPERLINK(tabProjList[[#This Row],[Link 4]],"Link 4"),"")</f>
        <v/>
      </c>
      <c r="T129" s="456" t="str">
        <f>IF(tabProjList[[#This Row],[Link 5]]&lt;&gt;"",HYPERLINK(tabProjList[[#This Row],[Link 5]],"Link 5"),"")</f>
        <v/>
      </c>
      <c r="U129" s="456" t="str">
        <f>IF(tabProjList[[#This Row],[Link 6]]&lt;&gt;"",HYPERLINK(tabProjList[[#This Row],[Link 6]],"Link 6"),"")</f>
        <v/>
      </c>
      <c r="V129" s="456" t="str">
        <f>IF(tabProjList[[#This Row],[Link 7]]&lt;&gt;"",HYPERLINK(tabProjList[[#This Row],[Link 7]],"Link 7"),"")</f>
        <v/>
      </c>
      <c r="W129" s="446" t="s">
        <v>2373</v>
      </c>
      <c r="X129" s="446" t="s">
        <v>413</v>
      </c>
      <c r="Y129" s="446" t="s">
        <v>413</v>
      </c>
      <c r="Z129" s="446" t="s">
        <v>413</v>
      </c>
      <c r="AA129" s="446" t="s">
        <v>413</v>
      </c>
      <c r="AB129" s="446" t="s">
        <v>413</v>
      </c>
      <c r="AC129" s="446" t="s">
        <v>413</v>
      </c>
    </row>
    <row r="130" spans="1:29">
      <c r="A130" s="465" t="s">
        <v>803</v>
      </c>
      <c r="B130" s="462" t="s">
        <v>427</v>
      </c>
      <c r="C130" s="464" t="s">
        <v>797</v>
      </c>
      <c r="D130" s="462" t="s">
        <v>777</v>
      </c>
      <c r="E130" s="463">
        <v>2020</v>
      </c>
      <c r="F130" s="463" t="s">
        <v>413</v>
      </c>
      <c r="G130" s="463">
        <v>2029</v>
      </c>
      <c r="H130" s="463" t="s">
        <v>413</v>
      </c>
      <c r="I130" s="480" t="s">
        <v>798</v>
      </c>
      <c r="J130" s="461">
        <v>3</v>
      </c>
      <c r="K130" s="460">
        <v>0.17</v>
      </c>
      <c r="L130" s="460">
        <v>0.17</v>
      </c>
      <c r="M130" s="459" t="s">
        <v>350</v>
      </c>
      <c r="N130" s="513" t="s">
        <v>101</v>
      </c>
      <c r="O130" s="457"/>
      <c r="P130" s="456" t="str">
        <f>IF(tabProjList[[#This Row],[Link 1]]&lt;&gt;"",HYPERLINK(tabProjList[[#This Row],[Link 1]],"Link 1"),"")</f>
        <v>Link 1</v>
      </c>
      <c r="Q130" s="456" t="str">
        <f>IF(tabProjList[[#This Row],[Link 2]]&lt;&gt;"",HYPERLINK(tabProjList[[#This Row],[Link 2]],"Link 2"),"")</f>
        <v/>
      </c>
      <c r="R130" s="456" t="str">
        <f>IF(tabProjList[[#This Row],[Link 3]]&lt;&gt;"",HYPERLINK(tabProjList[[#This Row],[Link 3]],"Link 3"),"")</f>
        <v/>
      </c>
      <c r="S130" s="456" t="str">
        <f>IF(tabProjList[[#This Row],[Link 4]]&lt;&gt;"",HYPERLINK(tabProjList[[#This Row],[Link 4]],"Link 4"),"")</f>
        <v/>
      </c>
      <c r="T130" s="456" t="str">
        <f>IF(tabProjList[[#This Row],[Link 5]]&lt;&gt;"",HYPERLINK(tabProjList[[#This Row],[Link 5]],"Link 5"),"")</f>
        <v/>
      </c>
      <c r="U130" s="456" t="str">
        <f>IF(tabProjList[[#This Row],[Link 6]]&lt;&gt;"",HYPERLINK(tabProjList[[#This Row],[Link 6]],"Link 6"),"")</f>
        <v/>
      </c>
      <c r="V130" s="456" t="str">
        <f>IF(tabProjList[[#This Row],[Link 7]]&lt;&gt;"",HYPERLINK(tabProjList[[#This Row],[Link 7]],"Link 7"),"")</f>
        <v/>
      </c>
      <c r="W130" s="446" t="s">
        <v>2373</v>
      </c>
      <c r="X130" s="446" t="s">
        <v>413</v>
      </c>
      <c r="Y130" s="446" t="s">
        <v>413</v>
      </c>
      <c r="Z130" s="446" t="s">
        <v>413</v>
      </c>
      <c r="AA130" s="446" t="s">
        <v>413</v>
      </c>
      <c r="AB130" s="446" t="s">
        <v>413</v>
      </c>
      <c r="AC130" s="446" t="s">
        <v>413</v>
      </c>
    </row>
    <row r="131" spans="1:29">
      <c r="A131" s="487" t="s">
        <v>805</v>
      </c>
      <c r="B131" s="480" t="s">
        <v>105</v>
      </c>
      <c r="C131" s="464" t="s">
        <v>2372</v>
      </c>
      <c r="D131" s="479" t="s">
        <v>892</v>
      </c>
      <c r="E131" s="477" t="s">
        <v>413</v>
      </c>
      <c r="F131" s="477" t="s">
        <v>413</v>
      </c>
      <c r="G131" s="477">
        <v>2021</v>
      </c>
      <c r="H131" s="477" t="s">
        <v>413</v>
      </c>
      <c r="I131" s="479" t="s">
        <v>302</v>
      </c>
      <c r="J131" s="479"/>
      <c r="K131" s="477">
        <v>4.0000000000000001E-3</v>
      </c>
      <c r="L131" s="477">
        <v>4.0000000000000001E-3</v>
      </c>
      <c r="M131" s="476" t="s">
        <v>350</v>
      </c>
      <c r="N131" s="475" t="s">
        <v>113</v>
      </c>
      <c r="O131" s="457"/>
      <c r="P131" s="456" t="str">
        <f>IF(tabProjList[[#This Row],[Link 1]]&lt;&gt;"",HYPERLINK(tabProjList[[#This Row],[Link 1]],"Link 1"),"")</f>
        <v>Link 1</v>
      </c>
      <c r="Q131" s="456" t="str">
        <f>IF(tabProjList[[#This Row],[Link 2]]&lt;&gt;"",HYPERLINK(tabProjList[[#This Row],[Link 2]],"Link 2"),"")</f>
        <v>Link 2</v>
      </c>
      <c r="R131" s="456" t="str">
        <f>IF(tabProjList[[#This Row],[Link 3]]&lt;&gt;"",HYPERLINK(tabProjList[[#This Row],[Link 3]],"Link 3"),"")</f>
        <v/>
      </c>
      <c r="S131" s="456" t="str">
        <f>IF(tabProjList[[#This Row],[Link 4]]&lt;&gt;"",HYPERLINK(tabProjList[[#This Row],[Link 4]],"Link 4"),"")</f>
        <v/>
      </c>
      <c r="T131" s="456" t="str">
        <f>IF(tabProjList[[#This Row],[Link 5]]&lt;&gt;"",HYPERLINK(tabProjList[[#This Row],[Link 5]],"Link 5"),"")</f>
        <v/>
      </c>
      <c r="U131" s="456" t="str">
        <f>IF(tabProjList[[#This Row],[Link 6]]&lt;&gt;"",HYPERLINK(tabProjList[[#This Row],[Link 6]],"Link 6"),"")</f>
        <v/>
      </c>
      <c r="V131" s="456" t="str">
        <f>IF(tabProjList[[#This Row],[Link 7]]&lt;&gt;"",HYPERLINK(tabProjList[[#This Row],[Link 7]],"Link 7"),"")</f>
        <v/>
      </c>
      <c r="W131" s="446" t="s">
        <v>64</v>
      </c>
      <c r="X131" s="446" t="s">
        <v>2371</v>
      </c>
      <c r="Y131" s="446" t="s">
        <v>413</v>
      </c>
      <c r="Z131" s="446" t="s">
        <v>413</v>
      </c>
      <c r="AA131" s="446" t="s">
        <v>413</v>
      </c>
      <c r="AB131" s="446" t="s">
        <v>413</v>
      </c>
      <c r="AC131" s="446" t="s">
        <v>413</v>
      </c>
    </row>
    <row r="132" spans="1:29" hidden="1">
      <c r="A132" s="421" t="s">
        <v>2370</v>
      </c>
      <c r="B132" s="422" t="s">
        <v>102</v>
      </c>
      <c r="C132" s="423" t="s">
        <v>1462</v>
      </c>
      <c r="D132" s="422" t="s">
        <v>107</v>
      </c>
      <c r="E132" s="453">
        <v>2011</v>
      </c>
      <c r="F132" s="453">
        <v>2014</v>
      </c>
      <c r="G132" s="453">
        <v>2020</v>
      </c>
      <c r="H132" s="453" t="s">
        <v>413</v>
      </c>
      <c r="I132" s="424" t="s">
        <v>302</v>
      </c>
      <c r="J132" s="424"/>
      <c r="K132" s="425">
        <v>0.44</v>
      </c>
      <c r="L132" s="425">
        <v>1.1200000000000001</v>
      </c>
      <c r="M132" s="452" t="s">
        <v>918</v>
      </c>
      <c r="N132" s="454" t="s">
        <v>891</v>
      </c>
      <c r="O132" s="446" t="s">
        <v>937</v>
      </c>
      <c r="P132" s="428" t="str">
        <f>IF(tabProjList[[#This Row],[Link 1]]&lt;&gt;"",HYPERLINK(tabProjList[[#This Row],[Link 1]],"Link 1"),"")</f>
        <v>Link 1</v>
      </c>
      <c r="Q132" s="428" t="str">
        <f>IF(tabProjList[[#This Row],[Link 2]]&lt;&gt;"",HYPERLINK(tabProjList[[#This Row],[Link 2]],"Link 2"),"")</f>
        <v>Link 2</v>
      </c>
      <c r="R132" s="428" t="str">
        <f>IF(tabProjList[[#This Row],[Link 3]]&lt;&gt;"",HYPERLINK(tabProjList[[#This Row],[Link 3]],"Link 3"),"")</f>
        <v/>
      </c>
      <c r="S132" s="428" t="str">
        <f>IF(tabProjList[[#This Row],[Link 4]]&lt;&gt;"",HYPERLINK(tabProjList[[#This Row],[Link 4]],"Link 4"),"")</f>
        <v/>
      </c>
      <c r="T132" s="428" t="str">
        <f>IF(tabProjList[[#This Row],[Link 5]]&lt;&gt;"",HYPERLINK(tabProjList[[#This Row],[Link 5]],"Link 5"),"")</f>
        <v/>
      </c>
      <c r="U132" s="428" t="str">
        <f>IF(tabProjList[[#This Row],[Link 6]]&lt;&gt;"",HYPERLINK(tabProjList[[#This Row],[Link 6]],"Link 6"),"")</f>
        <v/>
      </c>
      <c r="V132" s="428" t="str">
        <f>IF(tabProjList[[#This Row],[Link 7]]&lt;&gt;"",HYPERLINK(tabProjList[[#This Row],[Link 7]],"Link 7"),"")</f>
        <v/>
      </c>
      <c r="W132" s="446" t="s">
        <v>2369</v>
      </c>
      <c r="X132" s="446" t="s">
        <v>2368</v>
      </c>
      <c r="Y132" s="446" t="s">
        <v>413</v>
      </c>
      <c r="Z132" s="446" t="s">
        <v>413</v>
      </c>
      <c r="AA132" s="446" t="s">
        <v>413</v>
      </c>
      <c r="AB132" s="446" t="s">
        <v>413</v>
      </c>
      <c r="AC132" s="446" t="s">
        <v>413</v>
      </c>
    </row>
    <row r="133" spans="1:29" hidden="1">
      <c r="A133" s="421" t="s">
        <v>2367</v>
      </c>
      <c r="B133" s="450" t="s">
        <v>894</v>
      </c>
      <c r="C133" s="423" t="s">
        <v>2366</v>
      </c>
      <c r="D133" s="422" t="s">
        <v>892</v>
      </c>
      <c r="E133" s="453">
        <v>2021</v>
      </c>
      <c r="F133" s="453">
        <v>2021</v>
      </c>
      <c r="G133" s="453">
        <v>2023</v>
      </c>
      <c r="H133" s="453" t="s">
        <v>413</v>
      </c>
      <c r="I133" s="424" t="s">
        <v>1015</v>
      </c>
      <c r="J133" s="424"/>
      <c r="K133" s="425">
        <v>0.3</v>
      </c>
      <c r="L133" s="425">
        <v>0.3</v>
      </c>
      <c r="M133" s="452" t="s">
        <v>899</v>
      </c>
      <c r="N133" s="454" t="s">
        <v>898</v>
      </c>
      <c r="O133" s="446"/>
      <c r="P133" s="428" t="str">
        <f>IF(tabProjList[[#This Row],[Link 1]]&lt;&gt;"",HYPERLINK(tabProjList[[#This Row],[Link 1]],"Link 1"),"")</f>
        <v>Link 1</v>
      </c>
      <c r="Q133" s="428" t="str">
        <f>IF(tabProjList[[#This Row],[Link 2]]&lt;&gt;"",HYPERLINK(tabProjList[[#This Row],[Link 2]],"Link 2"),"")</f>
        <v>Link 2</v>
      </c>
      <c r="R133" s="428" t="str">
        <f>IF(tabProjList[[#This Row],[Link 3]]&lt;&gt;"",HYPERLINK(tabProjList[[#This Row],[Link 3]],"Link 3"),"")</f>
        <v>Link 3</v>
      </c>
      <c r="S133" s="428" t="str">
        <f>IF(tabProjList[[#This Row],[Link 4]]&lt;&gt;"",HYPERLINK(tabProjList[[#This Row],[Link 4]],"Link 4"),"")</f>
        <v>Link 4</v>
      </c>
      <c r="T133" s="428" t="str">
        <f>IF(tabProjList[[#This Row],[Link 5]]&lt;&gt;"",HYPERLINK(tabProjList[[#This Row],[Link 5]],"Link 5"),"")</f>
        <v/>
      </c>
      <c r="U133" s="428" t="str">
        <f>IF(tabProjList[[#This Row],[Link 6]]&lt;&gt;"",HYPERLINK(tabProjList[[#This Row],[Link 6]],"Link 6"),"")</f>
        <v/>
      </c>
      <c r="V133" s="428" t="str">
        <f>IF(tabProjList[[#This Row],[Link 7]]&lt;&gt;"",HYPERLINK(tabProjList[[#This Row],[Link 7]],"Link 7"),"")</f>
        <v/>
      </c>
      <c r="W133" s="446" t="s">
        <v>2365</v>
      </c>
      <c r="X133" s="446" t="s">
        <v>1990</v>
      </c>
      <c r="Y133" s="446" t="s">
        <v>2364</v>
      </c>
      <c r="Z133" s="446" t="s">
        <v>2363</v>
      </c>
      <c r="AA133" s="446" t="s">
        <v>413</v>
      </c>
      <c r="AB133" s="446" t="s">
        <v>413</v>
      </c>
      <c r="AC133" s="446" t="s">
        <v>413</v>
      </c>
    </row>
    <row r="134" spans="1:29" hidden="1">
      <c r="A134" s="434" t="s">
        <v>2362</v>
      </c>
      <c r="B134" s="450" t="s">
        <v>894</v>
      </c>
      <c r="C134" s="423" t="s">
        <v>2358</v>
      </c>
      <c r="D134" s="450" t="s">
        <v>959</v>
      </c>
      <c r="E134" s="451">
        <v>2019</v>
      </c>
      <c r="F134" s="451">
        <v>2023</v>
      </c>
      <c r="G134" s="451">
        <v>2025</v>
      </c>
      <c r="H134" s="451" t="s">
        <v>413</v>
      </c>
      <c r="I134" s="424" t="s">
        <v>798</v>
      </c>
      <c r="J134" s="449">
        <v>1</v>
      </c>
      <c r="K134" s="448">
        <v>1.5</v>
      </c>
      <c r="L134" s="448">
        <v>1.5</v>
      </c>
      <c r="M134" s="427" t="s">
        <v>958</v>
      </c>
      <c r="N134" s="466" t="s">
        <v>891</v>
      </c>
      <c r="O134" s="446" t="s">
        <v>2360</v>
      </c>
      <c r="P134" s="428" t="str">
        <f>IF(tabProjList[[#This Row],[Link 1]]&lt;&gt;"",HYPERLINK(tabProjList[[#This Row],[Link 1]],"Link 1"),"")</f>
        <v>Link 1</v>
      </c>
      <c r="Q134" s="428" t="str">
        <f>IF(tabProjList[[#This Row],[Link 2]]&lt;&gt;"",HYPERLINK(tabProjList[[#This Row],[Link 2]],"Link 2"),"")</f>
        <v>Link 2</v>
      </c>
      <c r="R134" s="428" t="str">
        <f>IF(tabProjList[[#This Row],[Link 3]]&lt;&gt;"",HYPERLINK(tabProjList[[#This Row],[Link 3]],"Link 3"),"")</f>
        <v/>
      </c>
      <c r="S134" s="428" t="str">
        <f>IF(tabProjList[[#This Row],[Link 4]]&lt;&gt;"",HYPERLINK(tabProjList[[#This Row],[Link 4]],"Link 4"),"")</f>
        <v/>
      </c>
      <c r="T134" s="428" t="str">
        <f>IF(tabProjList[[#This Row],[Link 5]]&lt;&gt;"",HYPERLINK(tabProjList[[#This Row],[Link 5]],"Link 5"),"")</f>
        <v/>
      </c>
      <c r="U134" s="428" t="str">
        <f>IF(tabProjList[[#This Row],[Link 6]]&lt;&gt;"",HYPERLINK(tabProjList[[#This Row],[Link 6]],"Link 6"),"")</f>
        <v/>
      </c>
      <c r="V134" s="428" t="str">
        <f>IF(tabProjList[[#This Row],[Link 7]]&lt;&gt;"",HYPERLINK(tabProjList[[#This Row],[Link 7]],"Link 7"),"")</f>
        <v/>
      </c>
      <c r="W134" s="446" t="s">
        <v>2356</v>
      </c>
      <c r="X134" s="446" t="s">
        <v>890</v>
      </c>
      <c r="Y134" s="446" t="s">
        <v>413</v>
      </c>
      <c r="Z134" s="446" t="s">
        <v>413</v>
      </c>
      <c r="AA134" s="446" t="s">
        <v>413</v>
      </c>
      <c r="AB134" s="446" t="s">
        <v>413</v>
      </c>
      <c r="AC134" s="446" t="s">
        <v>413</v>
      </c>
    </row>
    <row r="135" spans="1:29" hidden="1">
      <c r="A135" s="421" t="s">
        <v>2361</v>
      </c>
      <c r="B135" s="422" t="s">
        <v>894</v>
      </c>
      <c r="C135" s="423" t="s">
        <v>2358</v>
      </c>
      <c r="D135" s="422" t="s">
        <v>959</v>
      </c>
      <c r="E135" s="453">
        <v>2019</v>
      </c>
      <c r="F135" s="453" t="s">
        <v>413</v>
      </c>
      <c r="G135" s="453">
        <v>2030</v>
      </c>
      <c r="H135" s="453" t="s">
        <v>413</v>
      </c>
      <c r="I135" s="422" t="s">
        <v>798</v>
      </c>
      <c r="J135" s="424">
        <v>2</v>
      </c>
      <c r="K135" s="425">
        <v>1.5</v>
      </c>
      <c r="L135" s="425">
        <v>1.5</v>
      </c>
      <c r="M135" s="452" t="s">
        <v>958</v>
      </c>
      <c r="N135" s="454" t="s">
        <v>891</v>
      </c>
      <c r="O135" s="446" t="s">
        <v>2360</v>
      </c>
      <c r="P135" s="428" t="str">
        <f>IF(tabProjList[[#This Row],[Link 1]]&lt;&gt;"",HYPERLINK(tabProjList[[#This Row],[Link 1]],"Link 1"),"")</f>
        <v>Link 1</v>
      </c>
      <c r="Q135" s="428" t="str">
        <f>IF(tabProjList[[#This Row],[Link 2]]&lt;&gt;"",HYPERLINK(tabProjList[[#This Row],[Link 2]],"Link 2"),"")</f>
        <v>Link 2</v>
      </c>
      <c r="R135" s="428" t="str">
        <f>IF(tabProjList[[#This Row],[Link 3]]&lt;&gt;"",HYPERLINK(tabProjList[[#This Row],[Link 3]],"Link 3"),"")</f>
        <v/>
      </c>
      <c r="S135" s="428" t="str">
        <f>IF(tabProjList[[#This Row],[Link 4]]&lt;&gt;"",HYPERLINK(tabProjList[[#This Row],[Link 4]],"Link 4"),"")</f>
        <v/>
      </c>
      <c r="T135" s="428" t="str">
        <f>IF(tabProjList[[#This Row],[Link 5]]&lt;&gt;"",HYPERLINK(tabProjList[[#This Row],[Link 5]],"Link 5"),"")</f>
        <v/>
      </c>
      <c r="U135" s="428" t="str">
        <f>IF(tabProjList[[#This Row],[Link 6]]&lt;&gt;"",HYPERLINK(tabProjList[[#This Row],[Link 6]],"Link 6"),"")</f>
        <v/>
      </c>
      <c r="V135" s="428" t="str">
        <f>IF(tabProjList[[#This Row],[Link 7]]&lt;&gt;"",HYPERLINK(tabProjList[[#This Row],[Link 7]],"Link 7"),"")</f>
        <v/>
      </c>
      <c r="W135" s="446" t="s">
        <v>2356</v>
      </c>
      <c r="X135" s="446" t="s">
        <v>890</v>
      </c>
      <c r="Y135" s="446" t="s">
        <v>413</v>
      </c>
      <c r="Z135" s="446" t="s">
        <v>413</v>
      </c>
      <c r="AA135" s="446" t="s">
        <v>413</v>
      </c>
      <c r="AB135" s="446" t="s">
        <v>413</v>
      </c>
      <c r="AC135" s="446" t="s">
        <v>413</v>
      </c>
    </row>
    <row r="136" spans="1:29" hidden="1">
      <c r="A136" s="421" t="s">
        <v>2359</v>
      </c>
      <c r="B136" s="422" t="s">
        <v>894</v>
      </c>
      <c r="C136" s="423" t="s">
        <v>2358</v>
      </c>
      <c r="D136" s="422" t="s">
        <v>779</v>
      </c>
      <c r="E136" s="453">
        <v>2019</v>
      </c>
      <c r="F136" s="453">
        <v>2023</v>
      </c>
      <c r="G136" s="453">
        <v>2025</v>
      </c>
      <c r="H136" s="453" t="s">
        <v>413</v>
      </c>
      <c r="I136" s="422" t="s">
        <v>798</v>
      </c>
      <c r="J136" s="424"/>
      <c r="K136" s="425">
        <v>1.5</v>
      </c>
      <c r="L136" s="425">
        <v>1.5</v>
      </c>
      <c r="M136" s="452" t="s">
        <v>881</v>
      </c>
      <c r="N136" s="454" t="s">
        <v>891</v>
      </c>
      <c r="O136" s="446" t="s">
        <v>2357</v>
      </c>
      <c r="P136" s="428" t="str">
        <f>IF(tabProjList[[#This Row],[Link 1]]&lt;&gt;"",HYPERLINK(tabProjList[[#This Row],[Link 1]],"Link 1"),"")</f>
        <v>Link 1</v>
      </c>
      <c r="Q136" s="428" t="str">
        <f>IF(tabProjList[[#This Row],[Link 2]]&lt;&gt;"",HYPERLINK(tabProjList[[#This Row],[Link 2]],"Link 2"),"")</f>
        <v>Link 2</v>
      </c>
      <c r="R136" s="428" t="str">
        <f>IF(tabProjList[[#This Row],[Link 3]]&lt;&gt;"",HYPERLINK(tabProjList[[#This Row],[Link 3]],"Link 3"),"")</f>
        <v/>
      </c>
      <c r="S136" s="428" t="str">
        <f>IF(tabProjList[[#This Row],[Link 4]]&lt;&gt;"",HYPERLINK(tabProjList[[#This Row],[Link 4]],"Link 4"),"")</f>
        <v/>
      </c>
      <c r="T136" s="428" t="str">
        <f>IF(tabProjList[[#This Row],[Link 5]]&lt;&gt;"",HYPERLINK(tabProjList[[#This Row],[Link 5]],"Link 5"),"")</f>
        <v/>
      </c>
      <c r="U136" s="428" t="str">
        <f>IF(tabProjList[[#This Row],[Link 6]]&lt;&gt;"",HYPERLINK(tabProjList[[#This Row],[Link 6]],"Link 6"),"")</f>
        <v/>
      </c>
      <c r="V136" s="428" t="str">
        <f>IF(tabProjList[[#This Row],[Link 7]]&lt;&gt;"",HYPERLINK(tabProjList[[#This Row],[Link 7]],"Link 7"),"")</f>
        <v/>
      </c>
      <c r="W136" s="446" t="s">
        <v>2356</v>
      </c>
      <c r="X136" s="446" t="s">
        <v>890</v>
      </c>
      <c r="Y136" s="446" t="s">
        <v>413</v>
      </c>
      <c r="Z136" s="446" t="s">
        <v>413</v>
      </c>
      <c r="AA136" s="446" t="s">
        <v>413</v>
      </c>
      <c r="AB136" s="446" t="s">
        <v>413</v>
      </c>
      <c r="AC136" s="446" t="s">
        <v>413</v>
      </c>
    </row>
    <row r="137" spans="1:29" hidden="1">
      <c r="A137" s="421" t="s">
        <v>2355</v>
      </c>
      <c r="B137" s="422" t="s">
        <v>87</v>
      </c>
      <c r="C137" s="423" t="s">
        <v>2354</v>
      </c>
      <c r="D137" s="422" t="s">
        <v>779</v>
      </c>
      <c r="E137" s="453">
        <v>2021</v>
      </c>
      <c r="F137" s="453">
        <v>2025</v>
      </c>
      <c r="G137" s="453" t="s">
        <v>413</v>
      </c>
      <c r="H137" s="453" t="s">
        <v>413</v>
      </c>
      <c r="I137" s="424" t="s">
        <v>798</v>
      </c>
      <c r="J137" s="424"/>
      <c r="K137" s="425"/>
      <c r="L137" s="425"/>
      <c r="M137" s="452" t="s">
        <v>928</v>
      </c>
      <c r="N137" s="454" t="s">
        <v>898</v>
      </c>
      <c r="O137" s="446"/>
      <c r="P137" s="428" t="str">
        <f>IF(tabProjList[[#This Row],[Link 1]]&lt;&gt;"",HYPERLINK(tabProjList[[#This Row],[Link 1]],"Link 1"),"")</f>
        <v>Link 1</v>
      </c>
      <c r="Q137" s="428" t="str">
        <f>IF(tabProjList[[#This Row],[Link 2]]&lt;&gt;"",HYPERLINK(tabProjList[[#This Row],[Link 2]],"Link 2"),"")</f>
        <v/>
      </c>
      <c r="R137" s="428" t="str">
        <f>IF(tabProjList[[#This Row],[Link 3]]&lt;&gt;"",HYPERLINK(tabProjList[[#This Row],[Link 3]],"Link 3"),"")</f>
        <v/>
      </c>
      <c r="S137" s="428" t="str">
        <f>IF(tabProjList[[#This Row],[Link 4]]&lt;&gt;"",HYPERLINK(tabProjList[[#This Row],[Link 4]],"Link 4"),"")</f>
        <v/>
      </c>
      <c r="T137" s="428" t="str">
        <f>IF(tabProjList[[#This Row],[Link 5]]&lt;&gt;"",HYPERLINK(tabProjList[[#This Row],[Link 5]],"Link 5"),"")</f>
        <v/>
      </c>
      <c r="U137" s="428" t="str">
        <f>IF(tabProjList[[#This Row],[Link 6]]&lt;&gt;"",HYPERLINK(tabProjList[[#This Row],[Link 6]],"Link 6"),"")</f>
        <v/>
      </c>
      <c r="V137" s="428" t="str">
        <f>IF(tabProjList[[#This Row],[Link 7]]&lt;&gt;"",HYPERLINK(tabProjList[[#This Row],[Link 7]],"Link 7"),"")</f>
        <v/>
      </c>
      <c r="W137" s="446" t="s">
        <v>2353</v>
      </c>
      <c r="X137" s="446" t="s">
        <v>413</v>
      </c>
      <c r="Y137" s="446" t="s">
        <v>413</v>
      </c>
      <c r="Z137" s="446" t="s">
        <v>413</v>
      </c>
      <c r="AA137" s="446" t="s">
        <v>413</v>
      </c>
      <c r="AB137" s="446" t="s">
        <v>413</v>
      </c>
      <c r="AC137" s="446" t="s">
        <v>413</v>
      </c>
    </row>
    <row r="138" spans="1:29" hidden="1">
      <c r="A138" s="421" t="s">
        <v>2352</v>
      </c>
      <c r="B138" s="422" t="s">
        <v>87</v>
      </c>
      <c r="C138" s="423" t="s">
        <v>2351</v>
      </c>
      <c r="D138" s="422" t="s">
        <v>779</v>
      </c>
      <c r="E138" s="453">
        <v>2018</v>
      </c>
      <c r="F138" s="472" t="s">
        <v>413</v>
      </c>
      <c r="G138" s="453" t="s">
        <v>413</v>
      </c>
      <c r="H138" s="453" t="s">
        <v>413</v>
      </c>
      <c r="I138" s="424" t="s">
        <v>798</v>
      </c>
      <c r="J138" s="424"/>
      <c r="K138" s="425"/>
      <c r="L138" s="425"/>
      <c r="M138" s="452" t="s">
        <v>928</v>
      </c>
      <c r="N138" s="454" t="s">
        <v>891</v>
      </c>
      <c r="O138" s="446"/>
      <c r="P138" s="428" t="str">
        <f>IF(tabProjList[[#This Row],[Link 1]]&lt;&gt;"",HYPERLINK(tabProjList[[#This Row],[Link 1]],"Link 1"),"")</f>
        <v>Link 1</v>
      </c>
      <c r="Q138" s="428" t="str">
        <f>IF(tabProjList[[#This Row],[Link 2]]&lt;&gt;"",HYPERLINK(tabProjList[[#This Row],[Link 2]],"Link 2"),"")</f>
        <v/>
      </c>
      <c r="R138" s="428" t="str">
        <f>IF(tabProjList[[#This Row],[Link 3]]&lt;&gt;"",HYPERLINK(tabProjList[[#This Row],[Link 3]],"Link 3"),"")</f>
        <v/>
      </c>
      <c r="S138" s="428" t="str">
        <f>IF(tabProjList[[#This Row],[Link 4]]&lt;&gt;"",HYPERLINK(tabProjList[[#This Row],[Link 4]],"Link 4"),"")</f>
        <v/>
      </c>
      <c r="T138" s="428" t="str">
        <f>IF(tabProjList[[#This Row],[Link 5]]&lt;&gt;"",HYPERLINK(tabProjList[[#This Row],[Link 5]],"Link 5"),"")</f>
        <v/>
      </c>
      <c r="U138" s="428" t="str">
        <f>IF(tabProjList[[#This Row],[Link 6]]&lt;&gt;"",HYPERLINK(tabProjList[[#This Row],[Link 6]],"Link 6"),"")</f>
        <v/>
      </c>
      <c r="V138" s="428" t="str">
        <f>IF(tabProjList[[#This Row],[Link 7]]&lt;&gt;"",HYPERLINK(tabProjList[[#This Row],[Link 7]],"Link 7"),"")</f>
        <v/>
      </c>
      <c r="W138" s="446" t="s">
        <v>2350</v>
      </c>
      <c r="X138" s="446" t="s">
        <v>413</v>
      </c>
      <c r="Y138" s="446" t="s">
        <v>413</v>
      </c>
      <c r="Z138" s="446" t="s">
        <v>413</v>
      </c>
      <c r="AA138" s="446" t="s">
        <v>413</v>
      </c>
      <c r="AB138" s="446" t="s">
        <v>413</v>
      </c>
      <c r="AC138" s="446" t="s">
        <v>413</v>
      </c>
    </row>
    <row r="139" spans="1:29" hidden="1">
      <c r="A139" s="474" t="s">
        <v>2349</v>
      </c>
      <c r="B139" s="472" t="s">
        <v>427</v>
      </c>
      <c r="C139" s="485" t="s">
        <v>2348</v>
      </c>
      <c r="D139" s="422" t="s">
        <v>777</v>
      </c>
      <c r="E139" s="453">
        <v>2017</v>
      </c>
      <c r="F139" s="472">
        <v>2023</v>
      </c>
      <c r="G139" s="451" t="s">
        <v>413</v>
      </c>
      <c r="H139" s="451" t="s">
        <v>413</v>
      </c>
      <c r="I139" s="424" t="s">
        <v>798</v>
      </c>
      <c r="J139" s="483"/>
      <c r="K139" s="470">
        <v>0.3</v>
      </c>
      <c r="L139" s="470">
        <v>0.3</v>
      </c>
      <c r="M139" s="427" t="s">
        <v>954</v>
      </c>
      <c r="N139" s="454" t="s">
        <v>101</v>
      </c>
      <c r="O139" s="446"/>
      <c r="P139" s="428" t="str">
        <f>IF(tabProjList[[#This Row],[Link 1]]&lt;&gt;"",HYPERLINK(tabProjList[[#This Row],[Link 1]],"Link 1"),"")</f>
        <v>Link 1</v>
      </c>
      <c r="Q139" s="428" t="str">
        <f>IF(tabProjList[[#This Row],[Link 2]]&lt;&gt;"",HYPERLINK(tabProjList[[#This Row],[Link 2]],"Link 2"),"")</f>
        <v>Link 2</v>
      </c>
      <c r="R139" s="428" t="str">
        <f>IF(tabProjList[[#This Row],[Link 3]]&lt;&gt;"",HYPERLINK(tabProjList[[#This Row],[Link 3]],"Link 3"),"")</f>
        <v/>
      </c>
      <c r="S139" s="428" t="str">
        <f>IF(tabProjList[[#This Row],[Link 4]]&lt;&gt;"",HYPERLINK(tabProjList[[#This Row],[Link 4]],"Link 4"),"")</f>
        <v/>
      </c>
      <c r="T139" s="428" t="str">
        <f>IF(tabProjList[[#This Row],[Link 5]]&lt;&gt;"",HYPERLINK(tabProjList[[#This Row],[Link 5]],"Link 5"),"")</f>
        <v/>
      </c>
      <c r="U139" s="428" t="str">
        <f>IF(tabProjList[[#This Row],[Link 6]]&lt;&gt;"",HYPERLINK(tabProjList[[#This Row],[Link 6]],"Link 6"),"")</f>
        <v/>
      </c>
      <c r="V139" s="428" t="str">
        <f>IF(tabProjList[[#This Row],[Link 7]]&lt;&gt;"",HYPERLINK(tabProjList[[#This Row],[Link 7]],"Link 7"),"")</f>
        <v/>
      </c>
      <c r="W139" s="446" t="s">
        <v>2347</v>
      </c>
      <c r="X139" s="446" t="s">
        <v>2346</v>
      </c>
      <c r="Y139" s="446" t="s">
        <v>413</v>
      </c>
      <c r="Z139" s="446" t="s">
        <v>413</v>
      </c>
      <c r="AA139" s="446" t="s">
        <v>413</v>
      </c>
      <c r="AB139" s="446" t="s">
        <v>413</v>
      </c>
      <c r="AC139" s="446" t="s">
        <v>413</v>
      </c>
    </row>
    <row r="140" spans="1:29" hidden="1">
      <c r="A140" s="434" t="s">
        <v>2345</v>
      </c>
      <c r="B140" s="450" t="s">
        <v>87</v>
      </c>
      <c r="C140" s="423" t="s">
        <v>2344</v>
      </c>
      <c r="D140" s="450" t="s">
        <v>892</v>
      </c>
      <c r="E140" s="451">
        <v>2020</v>
      </c>
      <c r="F140" s="451" t="s">
        <v>413</v>
      </c>
      <c r="G140" s="451">
        <v>2025</v>
      </c>
      <c r="H140" s="451" t="s">
        <v>413</v>
      </c>
      <c r="I140" s="424" t="s">
        <v>798</v>
      </c>
      <c r="J140" s="449"/>
      <c r="K140" s="448">
        <v>0.7</v>
      </c>
      <c r="L140" s="448">
        <v>1.5</v>
      </c>
      <c r="M140" s="427" t="s">
        <v>1065</v>
      </c>
      <c r="N140" s="466" t="s">
        <v>113</v>
      </c>
      <c r="O140" s="446"/>
      <c r="P140" s="428" t="str">
        <f>IF(tabProjList[[#This Row],[Link 1]]&lt;&gt;"",HYPERLINK(tabProjList[[#This Row],[Link 1]],"Link 1"),"")</f>
        <v>Link 1</v>
      </c>
      <c r="Q140" s="428" t="str">
        <f>IF(tabProjList[[#This Row],[Link 2]]&lt;&gt;"",HYPERLINK(tabProjList[[#This Row],[Link 2]],"Link 2"),"")</f>
        <v>Link 2</v>
      </c>
      <c r="R140" s="428" t="str">
        <f>IF(tabProjList[[#This Row],[Link 3]]&lt;&gt;"",HYPERLINK(tabProjList[[#This Row],[Link 3]],"Link 3"),"")</f>
        <v>Link 3</v>
      </c>
      <c r="S140" s="428" t="str">
        <f>IF(tabProjList[[#This Row],[Link 4]]&lt;&gt;"",HYPERLINK(tabProjList[[#This Row],[Link 4]],"Link 4"),"")</f>
        <v>Link 4</v>
      </c>
      <c r="T140" s="428" t="str">
        <f>IF(tabProjList[[#This Row],[Link 5]]&lt;&gt;"",HYPERLINK(tabProjList[[#This Row],[Link 5]],"Link 5"),"")</f>
        <v/>
      </c>
      <c r="U140" s="428" t="str">
        <f>IF(tabProjList[[#This Row],[Link 6]]&lt;&gt;"",HYPERLINK(tabProjList[[#This Row],[Link 6]],"Link 6"),"")</f>
        <v/>
      </c>
      <c r="V140" s="428" t="str">
        <f>IF(tabProjList[[#This Row],[Link 7]]&lt;&gt;"",HYPERLINK(tabProjList[[#This Row],[Link 7]],"Link 7"),"")</f>
        <v/>
      </c>
      <c r="W140" s="446" t="s">
        <v>2343</v>
      </c>
      <c r="X140" s="446" t="s">
        <v>2342</v>
      </c>
      <c r="Y140" s="446" t="s">
        <v>2341</v>
      </c>
      <c r="Z140" s="446" t="s">
        <v>2340</v>
      </c>
      <c r="AA140" s="446" t="s">
        <v>413</v>
      </c>
      <c r="AB140" s="446" t="s">
        <v>413</v>
      </c>
      <c r="AC140" s="446" t="s">
        <v>413</v>
      </c>
    </row>
    <row r="141" spans="1:29" hidden="1">
      <c r="A141" s="434" t="s">
        <v>2339</v>
      </c>
      <c r="B141" s="450" t="s">
        <v>99</v>
      </c>
      <c r="C141" s="423" t="s">
        <v>924</v>
      </c>
      <c r="D141" s="450" t="s">
        <v>908</v>
      </c>
      <c r="E141" s="451">
        <v>2022</v>
      </c>
      <c r="F141" s="451" t="s">
        <v>413</v>
      </c>
      <c r="G141" s="451">
        <v>2028</v>
      </c>
      <c r="H141" s="451" t="s">
        <v>413</v>
      </c>
      <c r="I141" s="424" t="s">
        <v>798</v>
      </c>
      <c r="J141" s="449"/>
      <c r="K141" s="448">
        <v>10</v>
      </c>
      <c r="L141" s="448">
        <v>10</v>
      </c>
      <c r="M141" s="427" t="s">
        <v>907</v>
      </c>
      <c r="N141" s="466"/>
      <c r="O141" s="446" t="s">
        <v>2338</v>
      </c>
      <c r="P141" s="428" t="str">
        <f>IF(tabProjList[[#This Row],[Link 1]]&lt;&gt;"",HYPERLINK(tabProjList[[#This Row],[Link 1]],"Link 1"),"")</f>
        <v>Link 1</v>
      </c>
      <c r="Q141" s="428" t="str">
        <f>IF(tabProjList[[#This Row],[Link 2]]&lt;&gt;"",HYPERLINK(tabProjList[[#This Row],[Link 2]],"Link 2"),"")</f>
        <v/>
      </c>
      <c r="R141" s="428" t="str">
        <f>IF(tabProjList[[#This Row],[Link 3]]&lt;&gt;"",HYPERLINK(tabProjList[[#This Row],[Link 3]],"Link 3"),"")</f>
        <v/>
      </c>
      <c r="S141" s="428" t="str">
        <f>IF(tabProjList[[#This Row],[Link 4]]&lt;&gt;"",HYPERLINK(tabProjList[[#This Row],[Link 4]],"Link 4"),"")</f>
        <v/>
      </c>
      <c r="T141" s="428" t="str">
        <f>IF(tabProjList[[#This Row],[Link 5]]&lt;&gt;"",HYPERLINK(tabProjList[[#This Row],[Link 5]],"Link 5"),"")</f>
        <v/>
      </c>
      <c r="U141" s="428" t="str">
        <f>IF(tabProjList[[#This Row],[Link 6]]&lt;&gt;"",HYPERLINK(tabProjList[[#This Row],[Link 6]],"Link 6"),"")</f>
        <v/>
      </c>
      <c r="V141" s="428" t="str">
        <f>IF(tabProjList[[#This Row],[Link 7]]&lt;&gt;"",HYPERLINK(tabProjList[[#This Row],[Link 7]],"Link 7"),"")</f>
        <v/>
      </c>
      <c r="W141" s="446" t="s">
        <v>2337</v>
      </c>
      <c r="X141" s="446" t="s">
        <v>413</v>
      </c>
      <c r="Y141" s="446" t="s">
        <v>413</v>
      </c>
      <c r="Z141" s="446" t="s">
        <v>413</v>
      </c>
      <c r="AA141" s="446" t="s">
        <v>413</v>
      </c>
      <c r="AB141" s="446" t="s">
        <v>413</v>
      </c>
      <c r="AC141" s="446" t="s">
        <v>413</v>
      </c>
    </row>
    <row r="142" spans="1:29" hidden="1">
      <c r="A142" s="434" t="s">
        <v>2336</v>
      </c>
      <c r="B142" s="450" t="s">
        <v>110</v>
      </c>
      <c r="C142" s="423" t="s">
        <v>2335</v>
      </c>
      <c r="D142" s="508" t="s">
        <v>908</v>
      </c>
      <c r="E142" s="451">
        <v>2022</v>
      </c>
      <c r="F142" s="451" t="s">
        <v>413</v>
      </c>
      <c r="G142" s="451" t="s">
        <v>413</v>
      </c>
      <c r="H142" s="451" t="s">
        <v>413</v>
      </c>
      <c r="I142" s="424" t="s">
        <v>798</v>
      </c>
      <c r="J142" s="467">
        <v>1</v>
      </c>
      <c r="K142" s="448">
        <v>5</v>
      </c>
      <c r="L142" s="448">
        <v>5</v>
      </c>
      <c r="M142" s="455" t="s">
        <v>907</v>
      </c>
      <c r="N142" s="454"/>
      <c r="O142" s="446" t="s">
        <v>2334</v>
      </c>
      <c r="P142" s="428" t="str">
        <f>IF(tabProjList[[#This Row],[Link 1]]&lt;&gt;"",HYPERLINK(tabProjList[[#This Row],[Link 1]],"Link 1"),"")</f>
        <v>Link 1</v>
      </c>
      <c r="Q142" s="428" t="str">
        <f>IF(tabProjList[[#This Row],[Link 2]]&lt;&gt;"",HYPERLINK(tabProjList[[#This Row],[Link 2]],"Link 2"),"")</f>
        <v/>
      </c>
      <c r="R142" s="428" t="str">
        <f>IF(tabProjList[[#This Row],[Link 3]]&lt;&gt;"",HYPERLINK(tabProjList[[#This Row],[Link 3]],"Link 3"),"")</f>
        <v/>
      </c>
      <c r="S142" s="428" t="str">
        <f>IF(tabProjList[[#This Row],[Link 4]]&lt;&gt;"",HYPERLINK(tabProjList[[#This Row],[Link 4]],"Link 4"),"")</f>
        <v/>
      </c>
      <c r="T142" s="428" t="str">
        <f>IF(tabProjList[[#This Row],[Link 5]]&lt;&gt;"",HYPERLINK(tabProjList[[#This Row],[Link 5]],"Link 5"),"")</f>
        <v/>
      </c>
      <c r="U142" s="428" t="str">
        <f>IF(tabProjList[[#This Row],[Link 6]]&lt;&gt;"",HYPERLINK(tabProjList[[#This Row],[Link 6]],"Link 6"),"")</f>
        <v/>
      </c>
      <c r="V142" s="428" t="str">
        <f>IF(tabProjList[[#This Row],[Link 7]]&lt;&gt;"",HYPERLINK(tabProjList[[#This Row],[Link 7]],"Link 7"),"")</f>
        <v/>
      </c>
      <c r="W142" s="446" t="s">
        <v>931</v>
      </c>
      <c r="X142" s="446" t="s">
        <v>413</v>
      </c>
      <c r="Y142" s="446" t="s">
        <v>413</v>
      </c>
      <c r="Z142" s="446" t="s">
        <v>413</v>
      </c>
      <c r="AA142" s="446" t="s">
        <v>413</v>
      </c>
      <c r="AB142" s="446" t="s">
        <v>413</v>
      </c>
      <c r="AC142" s="446" t="s">
        <v>413</v>
      </c>
    </row>
    <row r="143" spans="1:29" hidden="1">
      <c r="A143" s="434" t="s">
        <v>2336</v>
      </c>
      <c r="B143" s="450" t="s">
        <v>110</v>
      </c>
      <c r="C143" s="423" t="s">
        <v>2335</v>
      </c>
      <c r="D143" s="508" t="s">
        <v>908</v>
      </c>
      <c r="E143" s="451">
        <v>2022</v>
      </c>
      <c r="F143" s="451" t="s">
        <v>413</v>
      </c>
      <c r="G143" s="451" t="s">
        <v>413</v>
      </c>
      <c r="H143" s="451" t="s">
        <v>413</v>
      </c>
      <c r="I143" s="424" t="s">
        <v>798</v>
      </c>
      <c r="J143" s="467">
        <v>1</v>
      </c>
      <c r="K143" s="448"/>
      <c r="L143" s="448"/>
      <c r="M143" s="455" t="s">
        <v>907</v>
      </c>
      <c r="N143" s="454"/>
      <c r="O143" s="446" t="s">
        <v>2334</v>
      </c>
      <c r="P143" s="428" t="str">
        <f>IF(tabProjList[[#This Row],[Link 1]]&lt;&gt;"",HYPERLINK(tabProjList[[#This Row],[Link 1]],"Link 1"),"")</f>
        <v>Link 1</v>
      </c>
      <c r="Q143" s="428" t="str">
        <f>IF(tabProjList[[#This Row],[Link 2]]&lt;&gt;"",HYPERLINK(tabProjList[[#This Row],[Link 2]],"Link 2"),"")</f>
        <v/>
      </c>
      <c r="R143" s="428" t="str">
        <f>IF(tabProjList[[#This Row],[Link 3]]&lt;&gt;"",HYPERLINK(tabProjList[[#This Row],[Link 3]],"Link 3"),"")</f>
        <v/>
      </c>
      <c r="S143" s="428" t="str">
        <f>IF(tabProjList[[#This Row],[Link 4]]&lt;&gt;"",HYPERLINK(tabProjList[[#This Row],[Link 4]],"Link 4"),"")</f>
        <v/>
      </c>
      <c r="T143" s="428" t="str">
        <f>IF(tabProjList[[#This Row],[Link 5]]&lt;&gt;"",HYPERLINK(tabProjList[[#This Row],[Link 5]],"Link 5"),"")</f>
        <v/>
      </c>
      <c r="U143" s="428" t="str">
        <f>IF(tabProjList[[#This Row],[Link 6]]&lt;&gt;"",HYPERLINK(tabProjList[[#This Row],[Link 6]],"Link 6"),"")</f>
        <v/>
      </c>
      <c r="V143" s="428" t="str">
        <f>IF(tabProjList[[#This Row],[Link 7]]&lt;&gt;"",HYPERLINK(tabProjList[[#This Row],[Link 7]],"Link 7"),"")</f>
        <v/>
      </c>
      <c r="W143" s="446" t="s">
        <v>931</v>
      </c>
      <c r="X143" s="446" t="s">
        <v>413</v>
      </c>
      <c r="Y143" s="446" t="s">
        <v>413</v>
      </c>
      <c r="Z143" s="446" t="s">
        <v>413</v>
      </c>
      <c r="AA143" s="446" t="s">
        <v>413</v>
      </c>
      <c r="AB143" s="446" t="s">
        <v>413</v>
      </c>
      <c r="AC143" s="446" t="s">
        <v>413</v>
      </c>
    </row>
    <row r="144" spans="1:29" hidden="1">
      <c r="A144" s="434" t="s">
        <v>2332</v>
      </c>
      <c r="B144" s="450" t="s">
        <v>87</v>
      </c>
      <c r="C144" s="423" t="s">
        <v>2333</v>
      </c>
      <c r="D144" s="508" t="s">
        <v>107</v>
      </c>
      <c r="E144" s="451">
        <v>2022</v>
      </c>
      <c r="F144" s="451" t="s">
        <v>413</v>
      </c>
      <c r="G144" s="451" t="s">
        <v>413</v>
      </c>
      <c r="H144" s="451" t="s">
        <v>413</v>
      </c>
      <c r="I144" s="424" t="s">
        <v>798</v>
      </c>
      <c r="J144" s="467"/>
      <c r="K144" s="448">
        <v>1</v>
      </c>
      <c r="L144" s="448">
        <v>1.5</v>
      </c>
      <c r="M144" s="455" t="s">
        <v>918</v>
      </c>
      <c r="N144" s="466" t="s">
        <v>113</v>
      </c>
      <c r="O144" s="446" t="s">
        <v>2332</v>
      </c>
      <c r="P144" s="428" t="str">
        <f>IF(tabProjList[[#This Row],[Link 1]]&lt;&gt;"",HYPERLINK(tabProjList[[#This Row],[Link 1]],"Link 1"),"")</f>
        <v>Link 1</v>
      </c>
      <c r="Q144" s="428" t="str">
        <f>IF(tabProjList[[#This Row],[Link 2]]&lt;&gt;"",HYPERLINK(tabProjList[[#This Row],[Link 2]],"Link 2"),"")</f>
        <v>Link 2</v>
      </c>
      <c r="R144" s="428" t="str">
        <f>IF(tabProjList[[#This Row],[Link 3]]&lt;&gt;"",HYPERLINK(tabProjList[[#This Row],[Link 3]],"Link 3"),"")</f>
        <v>Link 3</v>
      </c>
      <c r="S144" s="428" t="str">
        <f>IF(tabProjList[[#This Row],[Link 4]]&lt;&gt;"",HYPERLINK(tabProjList[[#This Row],[Link 4]],"Link 4"),"")</f>
        <v/>
      </c>
      <c r="T144" s="428" t="str">
        <f>IF(tabProjList[[#This Row],[Link 5]]&lt;&gt;"",HYPERLINK(tabProjList[[#This Row],[Link 5]],"Link 5"),"")</f>
        <v/>
      </c>
      <c r="U144" s="428" t="str">
        <f>IF(tabProjList[[#This Row],[Link 6]]&lt;&gt;"",HYPERLINK(tabProjList[[#This Row],[Link 6]],"Link 6"),"")</f>
        <v/>
      </c>
      <c r="V144" s="428" t="str">
        <f>IF(tabProjList[[#This Row],[Link 7]]&lt;&gt;"",HYPERLINK(tabProjList[[#This Row],[Link 7]],"Link 7"),"")</f>
        <v/>
      </c>
      <c r="W144" s="446" t="s">
        <v>2331</v>
      </c>
      <c r="X144" s="446" t="s">
        <v>2298</v>
      </c>
      <c r="Y144" s="446" t="s">
        <v>1009</v>
      </c>
      <c r="Z144" s="446" t="s">
        <v>413</v>
      </c>
      <c r="AA144" s="446" t="s">
        <v>413</v>
      </c>
      <c r="AB144" s="446" t="s">
        <v>413</v>
      </c>
      <c r="AC144" s="446" t="s">
        <v>413</v>
      </c>
    </row>
    <row r="145" spans="1:29" hidden="1">
      <c r="A145" s="434" t="s">
        <v>2330</v>
      </c>
      <c r="B145" s="450" t="s">
        <v>105</v>
      </c>
      <c r="C145" s="423" t="s">
        <v>2327</v>
      </c>
      <c r="D145" s="450" t="s">
        <v>959</v>
      </c>
      <c r="E145" s="451">
        <v>2021</v>
      </c>
      <c r="F145" s="451">
        <v>2023</v>
      </c>
      <c r="G145" s="451">
        <v>2026</v>
      </c>
      <c r="H145" s="451" t="s">
        <v>413</v>
      </c>
      <c r="I145" s="424" t="s">
        <v>798</v>
      </c>
      <c r="J145" s="449">
        <v>1</v>
      </c>
      <c r="K145" s="448">
        <v>0.5</v>
      </c>
      <c r="L145" s="448">
        <v>0.5</v>
      </c>
      <c r="M145" s="427" t="s">
        <v>958</v>
      </c>
      <c r="N145" s="454" t="s">
        <v>113</v>
      </c>
      <c r="O145" s="446" t="s">
        <v>2326</v>
      </c>
      <c r="P145" s="428" t="str">
        <f>IF(tabProjList[[#This Row],[Link 1]]&lt;&gt;"",HYPERLINK(tabProjList[[#This Row],[Link 1]],"Link 1"),"")</f>
        <v>Link 1</v>
      </c>
      <c r="Q145" s="428" t="str">
        <f>IF(tabProjList[[#This Row],[Link 2]]&lt;&gt;"",HYPERLINK(tabProjList[[#This Row],[Link 2]],"Link 2"),"")</f>
        <v>Link 2</v>
      </c>
      <c r="R145" s="428" t="str">
        <f>IF(tabProjList[[#This Row],[Link 3]]&lt;&gt;"",HYPERLINK(tabProjList[[#This Row],[Link 3]],"Link 3"),"")</f>
        <v>Link 3</v>
      </c>
      <c r="S145" s="428" t="str">
        <f>IF(tabProjList[[#This Row],[Link 4]]&lt;&gt;"",HYPERLINK(tabProjList[[#This Row],[Link 4]],"Link 4"),"")</f>
        <v/>
      </c>
      <c r="T145" s="428" t="str">
        <f>IF(tabProjList[[#This Row],[Link 5]]&lt;&gt;"",HYPERLINK(tabProjList[[#This Row],[Link 5]],"Link 5"),"")</f>
        <v/>
      </c>
      <c r="U145" s="428" t="str">
        <f>IF(tabProjList[[#This Row],[Link 6]]&lt;&gt;"",HYPERLINK(tabProjList[[#This Row],[Link 6]],"Link 6"),"")</f>
        <v/>
      </c>
      <c r="V145" s="428" t="str">
        <f>IF(tabProjList[[#This Row],[Link 7]]&lt;&gt;"",HYPERLINK(tabProjList[[#This Row],[Link 7]],"Link 7"),"")</f>
        <v/>
      </c>
      <c r="W145" s="446" t="s">
        <v>2325</v>
      </c>
      <c r="X145" s="446" t="s">
        <v>2324</v>
      </c>
      <c r="Y145" s="446" t="s">
        <v>2323</v>
      </c>
      <c r="Z145" s="446" t="s">
        <v>413</v>
      </c>
      <c r="AA145" s="446" t="s">
        <v>413</v>
      </c>
      <c r="AB145" s="446" t="s">
        <v>413</v>
      </c>
      <c r="AC145" s="446" t="s">
        <v>413</v>
      </c>
    </row>
    <row r="146" spans="1:29" hidden="1">
      <c r="A146" s="421" t="s">
        <v>2329</v>
      </c>
      <c r="B146" s="422" t="s">
        <v>105</v>
      </c>
      <c r="C146" s="423" t="s">
        <v>2327</v>
      </c>
      <c r="D146" s="422" t="s">
        <v>959</v>
      </c>
      <c r="E146" s="453">
        <v>2021</v>
      </c>
      <c r="F146" s="453" t="s">
        <v>413</v>
      </c>
      <c r="G146" s="453">
        <v>2028</v>
      </c>
      <c r="H146" s="453" t="s">
        <v>413</v>
      </c>
      <c r="I146" s="482" t="s">
        <v>798</v>
      </c>
      <c r="J146" s="472">
        <v>2</v>
      </c>
      <c r="K146" s="472">
        <v>0.5</v>
      </c>
      <c r="L146" s="472">
        <v>0.5</v>
      </c>
      <c r="M146" s="452" t="s">
        <v>958</v>
      </c>
      <c r="N146" s="454" t="s">
        <v>113</v>
      </c>
      <c r="O146" s="446" t="s">
        <v>2326</v>
      </c>
      <c r="P146" s="428" t="str">
        <f>IF(tabProjList[[#This Row],[Link 1]]&lt;&gt;"",HYPERLINK(tabProjList[[#This Row],[Link 1]],"Link 1"),"")</f>
        <v>Link 1</v>
      </c>
      <c r="Q146" s="428" t="str">
        <f>IF(tabProjList[[#This Row],[Link 2]]&lt;&gt;"",HYPERLINK(tabProjList[[#This Row],[Link 2]],"Link 2"),"")</f>
        <v>Link 2</v>
      </c>
      <c r="R146" s="428" t="str">
        <f>IF(tabProjList[[#This Row],[Link 3]]&lt;&gt;"",HYPERLINK(tabProjList[[#This Row],[Link 3]],"Link 3"),"")</f>
        <v>Link 3</v>
      </c>
      <c r="S146" s="428" t="str">
        <f>IF(tabProjList[[#This Row],[Link 4]]&lt;&gt;"",HYPERLINK(tabProjList[[#This Row],[Link 4]],"Link 4"),"")</f>
        <v/>
      </c>
      <c r="T146" s="428" t="str">
        <f>IF(tabProjList[[#This Row],[Link 5]]&lt;&gt;"",HYPERLINK(tabProjList[[#This Row],[Link 5]],"Link 5"),"")</f>
        <v/>
      </c>
      <c r="U146" s="428" t="str">
        <f>IF(tabProjList[[#This Row],[Link 6]]&lt;&gt;"",HYPERLINK(tabProjList[[#This Row],[Link 6]],"Link 6"),"")</f>
        <v/>
      </c>
      <c r="V146" s="428" t="str">
        <f>IF(tabProjList[[#This Row],[Link 7]]&lt;&gt;"",HYPERLINK(tabProjList[[#This Row],[Link 7]],"Link 7"),"")</f>
        <v/>
      </c>
      <c r="W146" s="446" t="s">
        <v>2325</v>
      </c>
      <c r="X146" s="446" t="s">
        <v>2324</v>
      </c>
      <c r="Y146" s="446" t="s">
        <v>2323</v>
      </c>
      <c r="Z146" s="446" t="s">
        <v>413</v>
      </c>
      <c r="AA146" s="446" t="s">
        <v>413</v>
      </c>
      <c r="AB146" s="446" t="s">
        <v>413</v>
      </c>
      <c r="AC146" s="446" t="s">
        <v>413</v>
      </c>
    </row>
    <row r="147" spans="1:29" hidden="1">
      <c r="A147" s="421" t="s">
        <v>2328</v>
      </c>
      <c r="B147" s="422" t="s">
        <v>105</v>
      </c>
      <c r="C147" s="423" t="s">
        <v>2327</v>
      </c>
      <c r="D147" s="424" t="s">
        <v>959</v>
      </c>
      <c r="E147" s="425">
        <v>2021</v>
      </c>
      <c r="F147" s="448" t="s">
        <v>413</v>
      </c>
      <c r="G147" s="448">
        <v>2031</v>
      </c>
      <c r="H147" s="425" t="s">
        <v>413</v>
      </c>
      <c r="I147" s="424" t="s">
        <v>798</v>
      </c>
      <c r="J147" s="426">
        <v>3</v>
      </c>
      <c r="K147" s="425">
        <v>2</v>
      </c>
      <c r="L147" s="425">
        <v>2</v>
      </c>
      <c r="M147" s="427" t="s">
        <v>958</v>
      </c>
      <c r="N147" s="454" t="s">
        <v>113</v>
      </c>
      <c r="O147" s="446" t="s">
        <v>2326</v>
      </c>
      <c r="P147" s="428" t="str">
        <f>IF(tabProjList[[#This Row],[Link 1]]&lt;&gt;"",HYPERLINK(tabProjList[[#This Row],[Link 1]],"Link 1"),"")</f>
        <v>Link 1</v>
      </c>
      <c r="Q147" s="428" t="str">
        <f>IF(tabProjList[[#This Row],[Link 2]]&lt;&gt;"",HYPERLINK(tabProjList[[#This Row],[Link 2]],"Link 2"),"")</f>
        <v>Link 2</v>
      </c>
      <c r="R147" s="428" t="str">
        <f>IF(tabProjList[[#This Row],[Link 3]]&lt;&gt;"",HYPERLINK(tabProjList[[#This Row],[Link 3]],"Link 3"),"")</f>
        <v>Link 3</v>
      </c>
      <c r="S147" s="428" t="str">
        <f>IF(tabProjList[[#This Row],[Link 4]]&lt;&gt;"",HYPERLINK(tabProjList[[#This Row],[Link 4]],"Link 4"),"")</f>
        <v/>
      </c>
      <c r="T147" s="428" t="str">
        <f>IF(tabProjList[[#This Row],[Link 5]]&lt;&gt;"",HYPERLINK(tabProjList[[#This Row],[Link 5]],"Link 5"),"")</f>
        <v/>
      </c>
      <c r="U147" s="428" t="str">
        <f>IF(tabProjList[[#This Row],[Link 6]]&lt;&gt;"",HYPERLINK(tabProjList[[#This Row],[Link 6]],"Link 6"),"")</f>
        <v/>
      </c>
      <c r="V147" s="428" t="str">
        <f>IF(tabProjList[[#This Row],[Link 7]]&lt;&gt;"",HYPERLINK(tabProjList[[#This Row],[Link 7]],"Link 7"),"")</f>
        <v/>
      </c>
      <c r="W147" s="446" t="s">
        <v>2325</v>
      </c>
      <c r="X147" s="446" t="s">
        <v>2324</v>
      </c>
      <c r="Y147" s="446" t="s">
        <v>2323</v>
      </c>
      <c r="Z147" s="446" t="s">
        <v>413</v>
      </c>
      <c r="AA147" s="446" t="s">
        <v>413</v>
      </c>
      <c r="AB147" s="446" t="s">
        <v>413</v>
      </c>
      <c r="AC147" s="446" t="s">
        <v>413</v>
      </c>
    </row>
    <row r="148" spans="1:29" hidden="1">
      <c r="A148" s="474" t="s">
        <v>2322</v>
      </c>
      <c r="B148" s="472" t="s">
        <v>87</v>
      </c>
      <c r="C148" s="485" t="s">
        <v>2321</v>
      </c>
      <c r="D148" s="422" t="s">
        <v>892</v>
      </c>
      <c r="E148" s="472">
        <v>2011</v>
      </c>
      <c r="F148" s="453">
        <v>2011</v>
      </c>
      <c r="G148" s="451">
        <v>2013</v>
      </c>
      <c r="H148" s="451" t="s">
        <v>413</v>
      </c>
      <c r="I148" s="424" t="s">
        <v>302</v>
      </c>
      <c r="J148" s="483"/>
      <c r="K148" s="470">
        <v>0.7</v>
      </c>
      <c r="L148" s="470">
        <v>0.9</v>
      </c>
      <c r="M148" s="452" t="s">
        <v>876</v>
      </c>
      <c r="N148" s="466" t="s">
        <v>891</v>
      </c>
      <c r="O148" s="446"/>
      <c r="P148" s="428" t="str">
        <f>IF(tabProjList[[#This Row],[Link 1]]&lt;&gt;"",HYPERLINK(tabProjList[[#This Row],[Link 1]],"Link 1"),"")</f>
        <v>Link 1</v>
      </c>
      <c r="Q148" s="428" t="str">
        <f>IF(tabProjList[[#This Row],[Link 2]]&lt;&gt;"",HYPERLINK(tabProjList[[#This Row],[Link 2]],"Link 2"),"")</f>
        <v>Link 2</v>
      </c>
      <c r="R148" s="428" t="str">
        <f>IF(tabProjList[[#This Row],[Link 3]]&lt;&gt;"",HYPERLINK(tabProjList[[#This Row],[Link 3]],"Link 3"),"")</f>
        <v>Link 3</v>
      </c>
      <c r="S148" s="428" t="str">
        <f>IF(tabProjList[[#This Row],[Link 4]]&lt;&gt;"",HYPERLINK(tabProjList[[#This Row],[Link 4]],"Link 4"),"")</f>
        <v>Link 4</v>
      </c>
      <c r="T148" s="428" t="str">
        <f>IF(tabProjList[[#This Row],[Link 5]]&lt;&gt;"",HYPERLINK(tabProjList[[#This Row],[Link 5]],"Link 5"),"")</f>
        <v/>
      </c>
      <c r="U148" s="428" t="str">
        <f>IF(tabProjList[[#This Row],[Link 6]]&lt;&gt;"",HYPERLINK(tabProjList[[#This Row],[Link 6]],"Link 6"),"")</f>
        <v/>
      </c>
      <c r="V148" s="428" t="str">
        <f>IF(tabProjList[[#This Row],[Link 7]]&lt;&gt;"",HYPERLINK(tabProjList[[#This Row],[Link 7]],"Link 7"),"")</f>
        <v/>
      </c>
      <c r="W148" s="446" t="s">
        <v>2320</v>
      </c>
      <c r="X148" s="446" t="s">
        <v>2319</v>
      </c>
      <c r="Y148" s="446" t="s">
        <v>2318</v>
      </c>
      <c r="Z148" s="446" t="s">
        <v>2317</v>
      </c>
      <c r="AA148" s="446" t="s">
        <v>413</v>
      </c>
      <c r="AB148" s="446" t="s">
        <v>413</v>
      </c>
      <c r="AC148" s="446" t="s">
        <v>413</v>
      </c>
    </row>
    <row r="149" spans="1:29" hidden="1">
      <c r="A149" s="421" t="s">
        <v>2316</v>
      </c>
      <c r="B149" s="422" t="s">
        <v>87</v>
      </c>
      <c r="C149" s="423" t="s">
        <v>2315</v>
      </c>
      <c r="D149" s="422" t="s">
        <v>779</v>
      </c>
      <c r="E149" s="453">
        <v>2021</v>
      </c>
      <c r="F149" s="453" t="s">
        <v>413</v>
      </c>
      <c r="G149" s="453" t="s">
        <v>413</v>
      </c>
      <c r="H149" s="453" t="s">
        <v>413</v>
      </c>
      <c r="I149" s="424" t="s">
        <v>798</v>
      </c>
      <c r="J149" s="424"/>
      <c r="K149" s="425"/>
      <c r="L149" s="425"/>
      <c r="M149" s="427" t="s">
        <v>928</v>
      </c>
      <c r="N149" s="454" t="s">
        <v>898</v>
      </c>
      <c r="O149" s="446"/>
      <c r="P149" s="428" t="str">
        <f>IF(tabProjList[[#This Row],[Link 1]]&lt;&gt;"",HYPERLINK(tabProjList[[#This Row],[Link 1]],"Link 1"),"")</f>
        <v>Link 1</v>
      </c>
      <c r="Q149" s="428" t="str">
        <f>IF(tabProjList[[#This Row],[Link 2]]&lt;&gt;"",HYPERLINK(tabProjList[[#This Row],[Link 2]],"Link 2"),"")</f>
        <v/>
      </c>
      <c r="R149" s="428" t="str">
        <f>IF(tabProjList[[#This Row],[Link 3]]&lt;&gt;"",HYPERLINK(tabProjList[[#This Row],[Link 3]],"Link 3"),"")</f>
        <v/>
      </c>
      <c r="S149" s="428" t="str">
        <f>IF(tabProjList[[#This Row],[Link 4]]&lt;&gt;"",HYPERLINK(tabProjList[[#This Row],[Link 4]],"Link 4"),"")</f>
        <v/>
      </c>
      <c r="T149" s="428" t="str">
        <f>IF(tabProjList[[#This Row],[Link 5]]&lt;&gt;"",HYPERLINK(tabProjList[[#This Row],[Link 5]],"Link 5"),"")</f>
        <v/>
      </c>
      <c r="U149" s="428" t="str">
        <f>IF(tabProjList[[#This Row],[Link 6]]&lt;&gt;"",HYPERLINK(tabProjList[[#This Row],[Link 6]],"Link 6"),"")</f>
        <v/>
      </c>
      <c r="V149" s="428" t="str">
        <f>IF(tabProjList[[#This Row],[Link 7]]&lt;&gt;"",HYPERLINK(tabProjList[[#This Row],[Link 7]],"Link 7"),"")</f>
        <v/>
      </c>
      <c r="W149" s="446" t="s">
        <v>2314</v>
      </c>
      <c r="X149" s="446" t="s">
        <v>413</v>
      </c>
      <c r="Y149" s="446" t="s">
        <v>413</v>
      </c>
      <c r="Z149" s="446" t="s">
        <v>413</v>
      </c>
      <c r="AA149" s="446" t="s">
        <v>413</v>
      </c>
      <c r="AB149" s="446" t="s">
        <v>413</v>
      </c>
      <c r="AC149" s="446" t="s">
        <v>413</v>
      </c>
    </row>
    <row r="150" spans="1:29" hidden="1">
      <c r="A150" s="434" t="s">
        <v>2313</v>
      </c>
      <c r="B150" s="450" t="s">
        <v>102</v>
      </c>
      <c r="C150" s="423" t="s">
        <v>2311</v>
      </c>
      <c r="D150" s="450" t="s">
        <v>779</v>
      </c>
      <c r="E150" s="451">
        <v>2021</v>
      </c>
      <c r="F150" s="451" t="s">
        <v>413</v>
      </c>
      <c r="G150" s="451">
        <v>2024</v>
      </c>
      <c r="H150" s="451" t="s">
        <v>413</v>
      </c>
      <c r="I150" s="424" t="s">
        <v>798</v>
      </c>
      <c r="J150" s="449"/>
      <c r="K150" s="448">
        <v>0.25</v>
      </c>
      <c r="L150" s="448">
        <v>0.25</v>
      </c>
      <c r="M150" s="427" t="s">
        <v>986</v>
      </c>
      <c r="N150" s="466" t="s">
        <v>891</v>
      </c>
      <c r="O150" s="446" t="s">
        <v>2013</v>
      </c>
      <c r="P150" s="428" t="str">
        <f>IF(tabProjList[[#This Row],[Link 1]]&lt;&gt;"",HYPERLINK(tabProjList[[#This Row],[Link 1]],"Link 1"),"")</f>
        <v>Link 1</v>
      </c>
      <c r="Q150" s="428" t="str">
        <f>IF(tabProjList[[#This Row],[Link 2]]&lt;&gt;"",HYPERLINK(tabProjList[[#This Row],[Link 2]],"Link 2"),"")</f>
        <v>Link 2</v>
      </c>
      <c r="R150" s="428" t="str">
        <f>IF(tabProjList[[#This Row],[Link 3]]&lt;&gt;"",HYPERLINK(tabProjList[[#This Row],[Link 3]],"Link 3"),"")</f>
        <v/>
      </c>
      <c r="S150" s="428" t="str">
        <f>IF(tabProjList[[#This Row],[Link 4]]&lt;&gt;"",HYPERLINK(tabProjList[[#This Row],[Link 4]],"Link 4"),"")</f>
        <v/>
      </c>
      <c r="T150" s="428" t="str">
        <f>IF(tabProjList[[#This Row],[Link 5]]&lt;&gt;"",HYPERLINK(tabProjList[[#This Row],[Link 5]],"Link 5"),"")</f>
        <v/>
      </c>
      <c r="U150" s="428" t="str">
        <f>IF(tabProjList[[#This Row],[Link 6]]&lt;&gt;"",HYPERLINK(tabProjList[[#This Row],[Link 6]],"Link 6"),"")</f>
        <v/>
      </c>
      <c r="V150" s="428" t="str">
        <f>IF(tabProjList[[#This Row],[Link 7]]&lt;&gt;"",HYPERLINK(tabProjList[[#This Row],[Link 7]],"Link 7"),"")</f>
        <v/>
      </c>
      <c r="W150" s="446" t="s">
        <v>2310</v>
      </c>
      <c r="X150" s="446" t="s">
        <v>2309</v>
      </c>
      <c r="Y150" s="446" t="s">
        <v>413</v>
      </c>
      <c r="Z150" s="446" t="s">
        <v>413</v>
      </c>
      <c r="AA150" s="446" t="s">
        <v>413</v>
      </c>
      <c r="AB150" s="446" t="s">
        <v>413</v>
      </c>
      <c r="AC150" s="446" t="s">
        <v>413</v>
      </c>
    </row>
    <row r="151" spans="1:29" hidden="1">
      <c r="A151" s="434" t="s">
        <v>2312</v>
      </c>
      <c r="B151" s="450" t="s">
        <v>102</v>
      </c>
      <c r="C151" s="423" t="s">
        <v>2311</v>
      </c>
      <c r="D151" s="450" t="s">
        <v>779</v>
      </c>
      <c r="E151" s="451">
        <v>2021</v>
      </c>
      <c r="F151" s="451" t="s">
        <v>413</v>
      </c>
      <c r="G151" s="451">
        <v>2026</v>
      </c>
      <c r="H151" s="451" t="s">
        <v>413</v>
      </c>
      <c r="I151" s="422" t="s">
        <v>798</v>
      </c>
      <c r="J151" s="449"/>
      <c r="K151" s="448">
        <v>0.25</v>
      </c>
      <c r="L151" s="448">
        <v>0.25</v>
      </c>
      <c r="M151" s="427" t="s">
        <v>881</v>
      </c>
      <c r="N151" s="466" t="s">
        <v>891</v>
      </c>
      <c r="O151" s="446" t="s">
        <v>2013</v>
      </c>
      <c r="P151" s="428" t="str">
        <f>IF(tabProjList[[#This Row],[Link 1]]&lt;&gt;"",HYPERLINK(tabProjList[[#This Row],[Link 1]],"Link 1"),"")</f>
        <v>Link 1</v>
      </c>
      <c r="Q151" s="428" t="str">
        <f>IF(tabProjList[[#This Row],[Link 2]]&lt;&gt;"",HYPERLINK(tabProjList[[#This Row],[Link 2]],"Link 2"),"")</f>
        <v>Link 2</v>
      </c>
      <c r="R151" s="428" t="str">
        <f>IF(tabProjList[[#This Row],[Link 3]]&lt;&gt;"",HYPERLINK(tabProjList[[#This Row],[Link 3]],"Link 3"),"")</f>
        <v/>
      </c>
      <c r="S151" s="428" t="str">
        <f>IF(tabProjList[[#This Row],[Link 4]]&lt;&gt;"",HYPERLINK(tabProjList[[#This Row],[Link 4]],"Link 4"),"")</f>
        <v/>
      </c>
      <c r="T151" s="428" t="str">
        <f>IF(tabProjList[[#This Row],[Link 5]]&lt;&gt;"",HYPERLINK(tabProjList[[#This Row],[Link 5]],"Link 5"),"")</f>
        <v/>
      </c>
      <c r="U151" s="428" t="str">
        <f>IF(tabProjList[[#This Row],[Link 6]]&lt;&gt;"",HYPERLINK(tabProjList[[#This Row],[Link 6]],"Link 6"),"")</f>
        <v/>
      </c>
      <c r="V151" s="428" t="str">
        <f>IF(tabProjList[[#This Row],[Link 7]]&lt;&gt;"",HYPERLINK(tabProjList[[#This Row],[Link 7]],"Link 7"),"")</f>
        <v/>
      </c>
      <c r="W151" s="446" t="s">
        <v>2310</v>
      </c>
      <c r="X151" s="446" t="s">
        <v>2309</v>
      </c>
      <c r="Y151" s="446" t="s">
        <v>413</v>
      </c>
      <c r="Z151" s="446" t="s">
        <v>413</v>
      </c>
      <c r="AA151" s="446" t="s">
        <v>413</v>
      </c>
      <c r="AB151" s="446" t="s">
        <v>413</v>
      </c>
      <c r="AC151" s="446" t="s">
        <v>413</v>
      </c>
    </row>
    <row r="152" spans="1:29" hidden="1">
      <c r="A152" s="434" t="s">
        <v>2308</v>
      </c>
      <c r="B152" s="450" t="s">
        <v>87</v>
      </c>
      <c r="C152" s="423" t="s">
        <v>2307</v>
      </c>
      <c r="D152" s="450" t="s">
        <v>892</v>
      </c>
      <c r="E152" s="451" t="s">
        <v>413</v>
      </c>
      <c r="F152" s="451" t="s">
        <v>413</v>
      </c>
      <c r="G152" s="451">
        <v>2003</v>
      </c>
      <c r="H152" s="451" t="s">
        <v>413</v>
      </c>
      <c r="I152" s="422" t="s">
        <v>302</v>
      </c>
      <c r="J152" s="449"/>
      <c r="K152" s="448">
        <v>0.35</v>
      </c>
      <c r="L152" s="448">
        <v>0.35</v>
      </c>
      <c r="M152" s="427" t="s">
        <v>899</v>
      </c>
      <c r="N152" s="466" t="s">
        <v>891</v>
      </c>
      <c r="O152" s="446"/>
      <c r="P152" s="428" t="str">
        <f>IF(tabProjList[[#This Row],[Link 1]]&lt;&gt;"",HYPERLINK(tabProjList[[#This Row],[Link 1]],"Link 1"),"")</f>
        <v>Link 1</v>
      </c>
      <c r="Q152" s="428" t="str">
        <f>IF(tabProjList[[#This Row],[Link 2]]&lt;&gt;"",HYPERLINK(tabProjList[[#This Row],[Link 2]],"Link 2"),"")</f>
        <v>Link 2</v>
      </c>
      <c r="R152" s="428" t="str">
        <f>IF(tabProjList[[#This Row],[Link 3]]&lt;&gt;"",HYPERLINK(tabProjList[[#This Row],[Link 3]],"Link 3"),"")</f>
        <v/>
      </c>
      <c r="S152" s="428" t="str">
        <f>IF(tabProjList[[#This Row],[Link 4]]&lt;&gt;"",HYPERLINK(tabProjList[[#This Row],[Link 4]],"Link 4"),"")</f>
        <v/>
      </c>
      <c r="T152" s="428" t="str">
        <f>IF(tabProjList[[#This Row],[Link 5]]&lt;&gt;"",HYPERLINK(tabProjList[[#This Row],[Link 5]],"Link 5"),"")</f>
        <v/>
      </c>
      <c r="U152" s="428" t="str">
        <f>IF(tabProjList[[#This Row],[Link 6]]&lt;&gt;"",HYPERLINK(tabProjList[[#This Row],[Link 6]],"Link 6"),"")</f>
        <v/>
      </c>
      <c r="V152" s="428" t="str">
        <f>IF(tabProjList[[#This Row],[Link 7]]&lt;&gt;"",HYPERLINK(tabProjList[[#This Row],[Link 7]],"Link 7"),"")</f>
        <v/>
      </c>
      <c r="W152" s="446" t="s">
        <v>2140</v>
      </c>
      <c r="X152" s="446" t="s">
        <v>2306</v>
      </c>
      <c r="Y152" s="446" t="s">
        <v>413</v>
      </c>
      <c r="Z152" s="446" t="s">
        <v>413</v>
      </c>
      <c r="AA152" s="446" t="s">
        <v>413</v>
      </c>
      <c r="AB152" s="446" t="s">
        <v>413</v>
      </c>
      <c r="AC152" s="446" t="s">
        <v>413</v>
      </c>
    </row>
    <row r="153" spans="1:29" hidden="1">
      <c r="A153" s="434" t="s">
        <v>2305</v>
      </c>
      <c r="B153" s="450" t="s">
        <v>87</v>
      </c>
      <c r="C153" s="423" t="s">
        <v>2304</v>
      </c>
      <c r="D153" s="450" t="s">
        <v>779</v>
      </c>
      <c r="E153" s="451">
        <v>2021</v>
      </c>
      <c r="F153" s="451">
        <v>2023</v>
      </c>
      <c r="G153" s="451">
        <v>2024</v>
      </c>
      <c r="H153" s="451" t="s">
        <v>413</v>
      </c>
      <c r="I153" s="422" t="s">
        <v>798</v>
      </c>
      <c r="J153" s="449"/>
      <c r="K153" s="448">
        <v>0.18</v>
      </c>
      <c r="L153" s="448">
        <v>0.215</v>
      </c>
      <c r="M153" s="427" t="s">
        <v>986</v>
      </c>
      <c r="N153" s="466" t="s">
        <v>113</v>
      </c>
      <c r="O153" s="446" t="s">
        <v>1045</v>
      </c>
      <c r="P153" s="428" t="str">
        <f>IF(tabProjList[[#This Row],[Link 1]]&lt;&gt;"",HYPERLINK(tabProjList[[#This Row],[Link 1]],"Link 1"),"")</f>
        <v>Link 1</v>
      </c>
      <c r="Q153" s="428" t="str">
        <f>IF(tabProjList[[#This Row],[Link 2]]&lt;&gt;"",HYPERLINK(tabProjList[[#This Row],[Link 2]],"Link 2"),"")</f>
        <v>Link 2</v>
      </c>
      <c r="R153" s="428" t="str">
        <f>IF(tabProjList[[#This Row],[Link 3]]&lt;&gt;"",HYPERLINK(tabProjList[[#This Row],[Link 3]],"Link 3"),"")</f>
        <v>Link 3</v>
      </c>
      <c r="S153" s="428" t="str">
        <f>IF(tabProjList[[#This Row],[Link 4]]&lt;&gt;"",HYPERLINK(tabProjList[[#This Row],[Link 4]],"Link 4"),"")</f>
        <v/>
      </c>
      <c r="T153" s="428" t="str">
        <f>IF(tabProjList[[#This Row],[Link 5]]&lt;&gt;"",HYPERLINK(tabProjList[[#This Row],[Link 5]],"Link 5"),"")</f>
        <v/>
      </c>
      <c r="U153" s="428" t="str">
        <f>IF(tabProjList[[#This Row],[Link 6]]&lt;&gt;"",HYPERLINK(tabProjList[[#This Row],[Link 6]],"Link 6"),"")</f>
        <v/>
      </c>
      <c r="V153" s="428" t="str">
        <f>IF(tabProjList[[#This Row],[Link 7]]&lt;&gt;"",HYPERLINK(tabProjList[[#This Row],[Link 7]],"Link 7"),"")</f>
        <v/>
      </c>
      <c r="W153" s="446" t="s">
        <v>1044</v>
      </c>
      <c r="X153" s="446" t="s">
        <v>1043</v>
      </c>
      <c r="Y153" s="446" t="s">
        <v>1042</v>
      </c>
      <c r="Z153" s="446" t="s">
        <v>413</v>
      </c>
      <c r="AA153" s="446" t="s">
        <v>413</v>
      </c>
      <c r="AB153" s="446" t="s">
        <v>413</v>
      </c>
      <c r="AC153" s="446" t="s">
        <v>413</v>
      </c>
    </row>
    <row r="154" spans="1:29" hidden="1">
      <c r="A154" s="434" t="s">
        <v>2303</v>
      </c>
      <c r="B154" s="450" t="s">
        <v>901</v>
      </c>
      <c r="C154" s="423" t="s">
        <v>2301</v>
      </c>
      <c r="D154" s="450" t="s">
        <v>892</v>
      </c>
      <c r="E154" s="451">
        <v>2021</v>
      </c>
      <c r="F154" s="451" t="s">
        <v>413</v>
      </c>
      <c r="G154" s="451">
        <v>2025</v>
      </c>
      <c r="H154" s="451" t="s">
        <v>413</v>
      </c>
      <c r="I154" s="422" t="s">
        <v>798</v>
      </c>
      <c r="J154" s="449"/>
      <c r="K154" s="448"/>
      <c r="L154" s="448"/>
      <c r="M154" s="427" t="s">
        <v>923</v>
      </c>
      <c r="N154" s="466" t="s">
        <v>898</v>
      </c>
      <c r="O154" s="446"/>
      <c r="P154" s="428" t="str">
        <f>IF(tabProjList[[#This Row],[Link 1]]&lt;&gt;"",HYPERLINK(tabProjList[[#This Row],[Link 1]],"Link 1"),"")</f>
        <v/>
      </c>
      <c r="Q154" s="428" t="str">
        <f>IF(tabProjList[[#This Row],[Link 2]]&lt;&gt;"",HYPERLINK(tabProjList[[#This Row],[Link 2]],"Link 2"),"")</f>
        <v/>
      </c>
      <c r="R154" s="428" t="str">
        <f>IF(tabProjList[[#This Row],[Link 3]]&lt;&gt;"",HYPERLINK(tabProjList[[#This Row],[Link 3]],"Link 3"),"")</f>
        <v/>
      </c>
      <c r="S154" s="428" t="str">
        <f>IF(tabProjList[[#This Row],[Link 4]]&lt;&gt;"",HYPERLINK(tabProjList[[#This Row],[Link 4]],"Link 4"),"")</f>
        <v/>
      </c>
      <c r="T154" s="428" t="str">
        <f>IF(tabProjList[[#This Row],[Link 5]]&lt;&gt;"",HYPERLINK(tabProjList[[#This Row],[Link 5]],"Link 5"),"")</f>
        <v/>
      </c>
      <c r="U154" s="428" t="str">
        <f>IF(tabProjList[[#This Row],[Link 6]]&lt;&gt;"",HYPERLINK(tabProjList[[#This Row],[Link 6]],"Link 6"),"")</f>
        <v/>
      </c>
      <c r="V154" s="428" t="str">
        <f>IF(tabProjList[[#This Row],[Link 7]]&lt;&gt;"",HYPERLINK(tabProjList[[#This Row],[Link 7]],"Link 7"),"")</f>
        <v/>
      </c>
      <c r="W154" s="446" t="s">
        <v>413</v>
      </c>
      <c r="X154" s="446" t="s">
        <v>413</v>
      </c>
      <c r="Y154" s="446" t="s">
        <v>413</v>
      </c>
      <c r="Z154" s="446" t="s">
        <v>413</v>
      </c>
      <c r="AA154" s="446" t="s">
        <v>413</v>
      </c>
      <c r="AB154" s="446" t="s">
        <v>413</v>
      </c>
      <c r="AC154" s="446" t="s">
        <v>413</v>
      </c>
    </row>
    <row r="155" spans="1:29" hidden="1">
      <c r="A155" s="434" t="s">
        <v>2302</v>
      </c>
      <c r="B155" s="450" t="s">
        <v>901</v>
      </c>
      <c r="C155" s="423" t="s">
        <v>2301</v>
      </c>
      <c r="D155" s="450" t="s">
        <v>892</v>
      </c>
      <c r="E155" s="451">
        <v>2021</v>
      </c>
      <c r="F155" s="451" t="s">
        <v>413</v>
      </c>
      <c r="G155" s="451">
        <v>2026</v>
      </c>
      <c r="H155" s="451" t="s">
        <v>413</v>
      </c>
      <c r="I155" s="422" t="s">
        <v>798</v>
      </c>
      <c r="J155" s="449"/>
      <c r="K155" s="448"/>
      <c r="L155" s="448"/>
      <c r="M155" s="427" t="s">
        <v>923</v>
      </c>
      <c r="N155" s="466" t="s">
        <v>898</v>
      </c>
      <c r="O155" s="446"/>
      <c r="P155" s="428" t="str">
        <f>IF(tabProjList[[#This Row],[Link 1]]&lt;&gt;"",HYPERLINK(tabProjList[[#This Row],[Link 1]],"Link 1"),"")</f>
        <v/>
      </c>
      <c r="Q155" s="428" t="str">
        <f>IF(tabProjList[[#This Row],[Link 2]]&lt;&gt;"",HYPERLINK(tabProjList[[#This Row],[Link 2]],"Link 2"),"")</f>
        <v/>
      </c>
      <c r="R155" s="428" t="str">
        <f>IF(tabProjList[[#This Row],[Link 3]]&lt;&gt;"",HYPERLINK(tabProjList[[#This Row],[Link 3]],"Link 3"),"")</f>
        <v/>
      </c>
      <c r="S155" s="428" t="str">
        <f>IF(tabProjList[[#This Row],[Link 4]]&lt;&gt;"",HYPERLINK(tabProjList[[#This Row],[Link 4]],"Link 4"),"")</f>
        <v/>
      </c>
      <c r="T155" s="428" t="str">
        <f>IF(tabProjList[[#This Row],[Link 5]]&lt;&gt;"",HYPERLINK(tabProjList[[#This Row],[Link 5]],"Link 5"),"")</f>
        <v/>
      </c>
      <c r="U155" s="428" t="str">
        <f>IF(tabProjList[[#This Row],[Link 6]]&lt;&gt;"",HYPERLINK(tabProjList[[#This Row],[Link 6]],"Link 6"),"")</f>
        <v/>
      </c>
      <c r="V155" s="428" t="str">
        <f>IF(tabProjList[[#This Row],[Link 7]]&lt;&gt;"",HYPERLINK(tabProjList[[#This Row],[Link 7]],"Link 7"),"")</f>
        <v/>
      </c>
      <c r="W155" s="446" t="s">
        <v>413</v>
      </c>
      <c r="X155" s="446" t="s">
        <v>413</v>
      </c>
      <c r="Y155" s="446" t="s">
        <v>413</v>
      </c>
      <c r="Z155" s="446" t="s">
        <v>413</v>
      </c>
      <c r="AA155" s="446" t="s">
        <v>413</v>
      </c>
      <c r="AB155" s="446" t="s">
        <v>413</v>
      </c>
      <c r="AC155" s="446" t="s">
        <v>413</v>
      </c>
    </row>
    <row r="156" spans="1:29" hidden="1">
      <c r="A156" s="421" t="s">
        <v>2299</v>
      </c>
      <c r="B156" s="422" t="s">
        <v>87</v>
      </c>
      <c r="C156" s="423" t="s">
        <v>2300</v>
      </c>
      <c r="D156" s="422" t="s">
        <v>107</v>
      </c>
      <c r="E156" s="425">
        <v>2023</v>
      </c>
      <c r="F156" s="425" t="s">
        <v>413</v>
      </c>
      <c r="G156" s="425" t="s">
        <v>413</v>
      </c>
      <c r="H156" s="425" t="s">
        <v>413</v>
      </c>
      <c r="I156" s="424" t="s">
        <v>798</v>
      </c>
      <c r="J156" s="424"/>
      <c r="K156" s="425"/>
      <c r="L156" s="425"/>
      <c r="M156" s="452" t="s">
        <v>918</v>
      </c>
      <c r="N156" s="454" t="s">
        <v>113</v>
      </c>
      <c r="O156" s="446" t="s">
        <v>2299</v>
      </c>
      <c r="P156" s="428" t="str">
        <f>IF(tabProjList[[#This Row],[Link 1]]&lt;&gt;"",HYPERLINK(tabProjList[[#This Row],[Link 1]],"Link 1"),"")</f>
        <v>Link 1</v>
      </c>
      <c r="Q156" s="428" t="str">
        <f>IF(tabProjList[[#This Row],[Link 2]]&lt;&gt;"",HYPERLINK(tabProjList[[#This Row],[Link 2]],"Link 2"),"")</f>
        <v>Link 2</v>
      </c>
      <c r="R156" s="428" t="str">
        <f>IF(tabProjList[[#This Row],[Link 3]]&lt;&gt;"",HYPERLINK(tabProjList[[#This Row],[Link 3]],"Link 3"),"")</f>
        <v/>
      </c>
      <c r="S156" s="428" t="str">
        <f>IF(tabProjList[[#This Row],[Link 4]]&lt;&gt;"",HYPERLINK(tabProjList[[#This Row],[Link 4]],"Link 4"),"")</f>
        <v/>
      </c>
      <c r="T156" s="428" t="str">
        <f>IF(tabProjList[[#This Row],[Link 5]]&lt;&gt;"",HYPERLINK(tabProjList[[#This Row],[Link 5]],"Link 5"),"")</f>
        <v/>
      </c>
      <c r="U156" s="428" t="str">
        <f>IF(tabProjList[[#This Row],[Link 6]]&lt;&gt;"",HYPERLINK(tabProjList[[#This Row],[Link 6]],"Link 6"),"")</f>
        <v/>
      </c>
      <c r="V156" s="428" t="str">
        <f>IF(tabProjList[[#This Row],[Link 7]]&lt;&gt;"",HYPERLINK(tabProjList[[#This Row],[Link 7]],"Link 7"),"")</f>
        <v/>
      </c>
      <c r="W156" s="446" t="s">
        <v>2298</v>
      </c>
      <c r="X156" s="446" t="s">
        <v>1009</v>
      </c>
      <c r="Y156" s="446" t="s">
        <v>413</v>
      </c>
      <c r="Z156" s="446" t="s">
        <v>413</v>
      </c>
      <c r="AA156" s="446" t="s">
        <v>413</v>
      </c>
      <c r="AB156" s="446" t="s">
        <v>413</v>
      </c>
      <c r="AC156" s="446" t="s">
        <v>413</v>
      </c>
    </row>
    <row r="157" spans="1:29" hidden="1">
      <c r="A157" s="421" t="s">
        <v>2297</v>
      </c>
      <c r="B157" s="422" t="s">
        <v>87</v>
      </c>
      <c r="C157" s="423" t="s">
        <v>2296</v>
      </c>
      <c r="D157" s="422" t="s">
        <v>908</v>
      </c>
      <c r="E157" s="453" t="s">
        <v>413</v>
      </c>
      <c r="F157" s="453" t="s">
        <v>413</v>
      </c>
      <c r="G157" s="453">
        <v>1983</v>
      </c>
      <c r="H157" s="453" t="s">
        <v>413</v>
      </c>
      <c r="I157" s="424" t="s">
        <v>302</v>
      </c>
      <c r="J157" s="424"/>
      <c r="K157" s="425">
        <v>19.3</v>
      </c>
      <c r="L157" s="425">
        <v>19.3</v>
      </c>
      <c r="M157" s="452" t="s">
        <v>907</v>
      </c>
      <c r="N157" s="454"/>
      <c r="O157" s="446" t="s">
        <v>2295</v>
      </c>
      <c r="P157" s="428" t="str">
        <f>IF(tabProjList[[#This Row],[Link 1]]&lt;&gt;"",HYPERLINK(tabProjList[[#This Row],[Link 1]],"Link 1"),"")</f>
        <v>Link 1</v>
      </c>
      <c r="Q157" s="428" t="str">
        <f>IF(tabProjList[[#This Row],[Link 2]]&lt;&gt;"",HYPERLINK(tabProjList[[#This Row],[Link 2]],"Link 2"),"")</f>
        <v>Link 2</v>
      </c>
      <c r="R157" s="428" t="str">
        <f>IF(tabProjList[[#This Row],[Link 3]]&lt;&gt;"",HYPERLINK(tabProjList[[#This Row],[Link 3]],"Link 3"),"")</f>
        <v/>
      </c>
      <c r="S157" s="428" t="str">
        <f>IF(tabProjList[[#This Row],[Link 4]]&lt;&gt;"",HYPERLINK(tabProjList[[#This Row],[Link 4]],"Link 4"),"")</f>
        <v/>
      </c>
      <c r="T157" s="428" t="str">
        <f>IF(tabProjList[[#This Row],[Link 5]]&lt;&gt;"",HYPERLINK(tabProjList[[#This Row],[Link 5]],"Link 5"),"")</f>
        <v/>
      </c>
      <c r="U157" s="428" t="str">
        <f>IF(tabProjList[[#This Row],[Link 6]]&lt;&gt;"",HYPERLINK(tabProjList[[#This Row],[Link 6]],"Link 6"),"")</f>
        <v/>
      </c>
      <c r="V157" s="428" t="str">
        <f>IF(tabProjList[[#This Row],[Link 7]]&lt;&gt;"",HYPERLINK(tabProjList[[#This Row],[Link 7]],"Link 7"),"")</f>
        <v/>
      </c>
      <c r="W157" s="446" t="s">
        <v>2294</v>
      </c>
      <c r="X157" s="446" t="s">
        <v>2220</v>
      </c>
      <c r="Y157" s="446" t="s">
        <v>413</v>
      </c>
      <c r="Z157" s="446" t="s">
        <v>413</v>
      </c>
      <c r="AA157" s="446" t="s">
        <v>413</v>
      </c>
      <c r="AB157" s="446" t="s">
        <v>413</v>
      </c>
      <c r="AC157" s="446" t="s">
        <v>413</v>
      </c>
    </row>
    <row r="158" spans="1:29" hidden="1">
      <c r="A158" s="434" t="s">
        <v>2293</v>
      </c>
      <c r="B158" s="450" t="s">
        <v>878</v>
      </c>
      <c r="C158" s="423" t="s">
        <v>2292</v>
      </c>
      <c r="D158" s="450" t="s">
        <v>892</v>
      </c>
      <c r="E158" s="451">
        <v>2021</v>
      </c>
      <c r="F158" s="451" t="s">
        <v>413</v>
      </c>
      <c r="G158" s="451">
        <v>2026</v>
      </c>
      <c r="H158" s="451" t="s">
        <v>413</v>
      </c>
      <c r="I158" s="424" t="s">
        <v>798</v>
      </c>
      <c r="J158" s="449"/>
      <c r="K158" s="448">
        <v>1.5</v>
      </c>
      <c r="L158" s="448">
        <v>1.5</v>
      </c>
      <c r="M158" s="452" t="s">
        <v>928</v>
      </c>
      <c r="N158" s="454" t="s">
        <v>113</v>
      </c>
      <c r="O158" s="446"/>
      <c r="P158" s="428" t="str">
        <f>IF(tabProjList[[#This Row],[Link 1]]&lt;&gt;"",HYPERLINK(tabProjList[[#This Row],[Link 1]],"Link 1"),"")</f>
        <v>Link 1</v>
      </c>
      <c r="Q158" s="428" t="str">
        <f>IF(tabProjList[[#This Row],[Link 2]]&lt;&gt;"",HYPERLINK(tabProjList[[#This Row],[Link 2]],"Link 2"),"")</f>
        <v>Link 2</v>
      </c>
      <c r="R158" s="428" t="str">
        <f>IF(tabProjList[[#This Row],[Link 3]]&lt;&gt;"",HYPERLINK(tabProjList[[#This Row],[Link 3]],"Link 3"),"")</f>
        <v>Link 3</v>
      </c>
      <c r="S158" s="428" t="str">
        <f>IF(tabProjList[[#This Row],[Link 4]]&lt;&gt;"",HYPERLINK(tabProjList[[#This Row],[Link 4]],"Link 4"),"")</f>
        <v/>
      </c>
      <c r="T158" s="428" t="str">
        <f>IF(tabProjList[[#This Row],[Link 5]]&lt;&gt;"",HYPERLINK(tabProjList[[#This Row],[Link 5]],"Link 5"),"")</f>
        <v/>
      </c>
      <c r="U158" s="428" t="str">
        <f>IF(tabProjList[[#This Row],[Link 6]]&lt;&gt;"",HYPERLINK(tabProjList[[#This Row],[Link 6]],"Link 6"),"")</f>
        <v/>
      </c>
      <c r="V158" s="428" t="str">
        <f>IF(tabProjList[[#This Row],[Link 7]]&lt;&gt;"",HYPERLINK(tabProjList[[#This Row],[Link 7]],"Link 7"),"")</f>
        <v/>
      </c>
      <c r="W158" s="446" t="s">
        <v>2291</v>
      </c>
      <c r="X158" s="446" t="s">
        <v>2290</v>
      </c>
      <c r="Y158" s="446" t="s">
        <v>2289</v>
      </c>
      <c r="Z158" s="446" t="s">
        <v>413</v>
      </c>
      <c r="AA158" s="446" t="s">
        <v>413</v>
      </c>
      <c r="AB158" s="446" t="s">
        <v>413</v>
      </c>
      <c r="AC158" s="446" t="s">
        <v>413</v>
      </c>
    </row>
    <row r="159" spans="1:29" hidden="1">
      <c r="A159" s="421" t="s">
        <v>2288</v>
      </c>
      <c r="B159" s="422" t="s">
        <v>87</v>
      </c>
      <c r="C159" s="423" t="s">
        <v>2287</v>
      </c>
      <c r="D159" s="422" t="s">
        <v>892</v>
      </c>
      <c r="E159" s="453">
        <v>2021</v>
      </c>
      <c r="F159" s="453">
        <v>2023</v>
      </c>
      <c r="G159" s="453">
        <v>2025</v>
      </c>
      <c r="H159" s="453" t="s">
        <v>413</v>
      </c>
      <c r="I159" s="424" t="s">
        <v>798</v>
      </c>
      <c r="J159" s="424"/>
      <c r="K159" s="425">
        <v>0.86499999999999999</v>
      </c>
      <c r="L159" s="425">
        <v>0.86499999999999999</v>
      </c>
      <c r="M159" s="452" t="s">
        <v>928</v>
      </c>
      <c r="N159" s="454" t="s">
        <v>898</v>
      </c>
      <c r="O159" s="446"/>
      <c r="P159" s="428" t="str">
        <f>IF(tabProjList[[#This Row],[Link 1]]&lt;&gt;"",HYPERLINK(tabProjList[[#This Row],[Link 1]],"Link 1"),"")</f>
        <v>Link 1</v>
      </c>
      <c r="Q159" s="428" t="str">
        <f>IF(tabProjList[[#This Row],[Link 2]]&lt;&gt;"",HYPERLINK(tabProjList[[#This Row],[Link 2]],"Link 2"),"")</f>
        <v/>
      </c>
      <c r="R159" s="428" t="str">
        <f>IF(tabProjList[[#This Row],[Link 3]]&lt;&gt;"",HYPERLINK(tabProjList[[#This Row],[Link 3]],"Link 3"),"")</f>
        <v/>
      </c>
      <c r="S159" s="428" t="str">
        <f>IF(tabProjList[[#This Row],[Link 4]]&lt;&gt;"",HYPERLINK(tabProjList[[#This Row],[Link 4]],"Link 4"),"")</f>
        <v/>
      </c>
      <c r="T159" s="428" t="str">
        <f>IF(tabProjList[[#This Row],[Link 5]]&lt;&gt;"",HYPERLINK(tabProjList[[#This Row],[Link 5]],"Link 5"),"")</f>
        <v/>
      </c>
      <c r="U159" s="428" t="str">
        <f>IF(tabProjList[[#This Row],[Link 6]]&lt;&gt;"",HYPERLINK(tabProjList[[#This Row],[Link 6]],"Link 6"),"")</f>
        <v/>
      </c>
      <c r="V159" s="428" t="str">
        <f>IF(tabProjList[[#This Row],[Link 7]]&lt;&gt;"",HYPERLINK(tabProjList[[#This Row],[Link 7]],"Link 7"),"")</f>
        <v/>
      </c>
      <c r="W159" s="446" t="s">
        <v>2286</v>
      </c>
      <c r="X159" s="446" t="s">
        <v>413</v>
      </c>
      <c r="Y159" s="446" t="s">
        <v>413</v>
      </c>
      <c r="Z159" s="446" t="s">
        <v>413</v>
      </c>
      <c r="AA159" s="446" t="s">
        <v>413</v>
      </c>
      <c r="AB159" s="446" t="s">
        <v>413</v>
      </c>
      <c r="AC159" s="446" t="s">
        <v>413</v>
      </c>
    </row>
    <row r="160" spans="1:29" hidden="1">
      <c r="A160" s="421" t="s">
        <v>2285</v>
      </c>
      <c r="B160" s="422" t="s">
        <v>894</v>
      </c>
      <c r="C160" s="423" t="s">
        <v>2284</v>
      </c>
      <c r="D160" s="422" t="s">
        <v>779</v>
      </c>
      <c r="E160" s="453">
        <v>2013</v>
      </c>
      <c r="F160" s="453" t="s">
        <v>413</v>
      </c>
      <c r="G160" s="453">
        <v>2030</v>
      </c>
      <c r="H160" s="453" t="s">
        <v>413</v>
      </c>
      <c r="I160" s="424" t="s">
        <v>798</v>
      </c>
      <c r="J160" s="469">
        <v>1</v>
      </c>
      <c r="K160" s="425">
        <v>1</v>
      </c>
      <c r="L160" s="425">
        <v>1</v>
      </c>
      <c r="M160" s="452" t="s">
        <v>928</v>
      </c>
      <c r="N160" s="454" t="s">
        <v>898</v>
      </c>
      <c r="O160" s="446"/>
      <c r="P160" s="428" t="str">
        <f>IF(tabProjList[[#This Row],[Link 1]]&lt;&gt;"",HYPERLINK(tabProjList[[#This Row],[Link 1]],"Link 1"),"")</f>
        <v>Link 1</v>
      </c>
      <c r="Q160" s="428" t="str">
        <f>IF(tabProjList[[#This Row],[Link 2]]&lt;&gt;"",HYPERLINK(tabProjList[[#This Row],[Link 2]],"Link 2"),"")</f>
        <v/>
      </c>
      <c r="R160" s="428" t="str">
        <f>IF(tabProjList[[#This Row],[Link 3]]&lt;&gt;"",HYPERLINK(tabProjList[[#This Row],[Link 3]],"Link 3"),"")</f>
        <v/>
      </c>
      <c r="S160" s="428" t="str">
        <f>IF(tabProjList[[#This Row],[Link 4]]&lt;&gt;"",HYPERLINK(tabProjList[[#This Row],[Link 4]],"Link 4"),"")</f>
        <v/>
      </c>
      <c r="T160" s="428" t="str">
        <f>IF(tabProjList[[#This Row],[Link 5]]&lt;&gt;"",HYPERLINK(tabProjList[[#This Row],[Link 5]],"Link 5"),"")</f>
        <v/>
      </c>
      <c r="U160" s="428" t="str">
        <f>IF(tabProjList[[#This Row],[Link 6]]&lt;&gt;"",HYPERLINK(tabProjList[[#This Row],[Link 6]],"Link 6"),"")</f>
        <v/>
      </c>
      <c r="V160" s="428" t="str">
        <f>IF(tabProjList[[#This Row],[Link 7]]&lt;&gt;"",HYPERLINK(tabProjList[[#This Row],[Link 7]],"Link 7"),"")</f>
        <v/>
      </c>
      <c r="W160" s="446" t="s">
        <v>1990</v>
      </c>
      <c r="X160" s="446" t="s">
        <v>413</v>
      </c>
      <c r="Y160" s="446" t="s">
        <v>413</v>
      </c>
      <c r="Z160" s="446" t="s">
        <v>413</v>
      </c>
      <c r="AA160" s="446" t="s">
        <v>413</v>
      </c>
      <c r="AB160" s="446" t="s">
        <v>413</v>
      </c>
      <c r="AC160" s="446" t="s">
        <v>413</v>
      </c>
    </row>
    <row r="161" spans="1:29" hidden="1">
      <c r="A161" s="421" t="s">
        <v>2282</v>
      </c>
      <c r="B161" s="422" t="s">
        <v>263</v>
      </c>
      <c r="C161" s="423" t="s">
        <v>2283</v>
      </c>
      <c r="D161" s="422" t="s">
        <v>959</v>
      </c>
      <c r="E161" s="453">
        <v>2021</v>
      </c>
      <c r="F161" s="453" t="s">
        <v>413</v>
      </c>
      <c r="G161" s="453" t="s">
        <v>413</v>
      </c>
      <c r="H161" s="453" t="s">
        <v>413</v>
      </c>
      <c r="I161" s="424" t="s">
        <v>798</v>
      </c>
      <c r="J161" s="469"/>
      <c r="K161" s="425">
        <v>1.5</v>
      </c>
      <c r="L161" s="425">
        <v>7.5</v>
      </c>
      <c r="M161" s="452" t="s">
        <v>958</v>
      </c>
      <c r="N161" s="454" t="s">
        <v>113</v>
      </c>
      <c r="O161" s="446" t="s">
        <v>2282</v>
      </c>
      <c r="P161" s="428" t="str">
        <f>IF(tabProjList[[#This Row],[Link 1]]&lt;&gt;"",HYPERLINK(tabProjList[[#This Row],[Link 1]],"Link 1"),"")</f>
        <v>Link 1</v>
      </c>
      <c r="Q161" s="428" t="str">
        <f>IF(tabProjList[[#This Row],[Link 2]]&lt;&gt;"",HYPERLINK(tabProjList[[#This Row],[Link 2]],"Link 2"),"")</f>
        <v>Link 2</v>
      </c>
      <c r="R161" s="428" t="str">
        <f>IF(tabProjList[[#This Row],[Link 3]]&lt;&gt;"",HYPERLINK(tabProjList[[#This Row],[Link 3]],"Link 3"),"")</f>
        <v>Link 3</v>
      </c>
      <c r="S161" s="428" t="str">
        <f>IF(tabProjList[[#This Row],[Link 4]]&lt;&gt;"",HYPERLINK(tabProjList[[#This Row],[Link 4]],"Link 4"),"")</f>
        <v/>
      </c>
      <c r="T161" s="428" t="str">
        <f>IF(tabProjList[[#This Row],[Link 5]]&lt;&gt;"",HYPERLINK(tabProjList[[#This Row],[Link 5]],"Link 5"),"")</f>
        <v/>
      </c>
      <c r="U161" s="428" t="str">
        <f>IF(tabProjList[[#This Row],[Link 6]]&lt;&gt;"",HYPERLINK(tabProjList[[#This Row],[Link 6]],"Link 6"),"")</f>
        <v/>
      </c>
      <c r="V161" s="428" t="str">
        <f>IF(tabProjList[[#This Row],[Link 7]]&lt;&gt;"",HYPERLINK(tabProjList[[#This Row],[Link 7]],"Link 7"),"")</f>
        <v/>
      </c>
      <c r="W161" s="446" t="s">
        <v>2281</v>
      </c>
      <c r="X161" s="446" t="s">
        <v>2280</v>
      </c>
      <c r="Y161" s="446" t="s">
        <v>2279</v>
      </c>
      <c r="Z161" s="446" t="s">
        <v>413</v>
      </c>
      <c r="AA161" s="446" t="s">
        <v>413</v>
      </c>
      <c r="AB161" s="446" t="s">
        <v>413</v>
      </c>
      <c r="AC161" s="446" t="s">
        <v>413</v>
      </c>
    </row>
    <row r="162" spans="1:29" hidden="1">
      <c r="A162" s="421" t="s">
        <v>2278</v>
      </c>
      <c r="B162" s="422" t="s">
        <v>263</v>
      </c>
      <c r="C162" s="423" t="s">
        <v>2277</v>
      </c>
      <c r="D162" s="422" t="s">
        <v>892</v>
      </c>
      <c r="E162" s="453">
        <v>2010</v>
      </c>
      <c r="F162" s="453">
        <v>2022</v>
      </c>
      <c r="G162" s="453">
        <v>2023</v>
      </c>
      <c r="H162" s="453" t="s">
        <v>413</v>
      </c>
      <c r="I162" s="424" t="s">
        <v>1015</v>
      </c>
      <c r="J162" s="424"/>
      <c r="K162" s="425">
        <v>0.11</v>
      </c>
      <c r="L162" s="425">
        <v>0.11</v>
      </c>
      <c r="M162" s="452" t="s">
        <v>928</v>
      </c>
      <c r="N162" s="454" t="s">
        <v>113</v>
      </c>
      <c r="O162" s="446"/>
      <c r="P162" s="428" t="str">
        <f>IF(tabProjList[[#This Row],[Link 1]]&lt;&gt;"",HYPERLINK(tabProjList[[#This Row],[Link 1]],"Link 1"),"")</f>
        <v>Link 1</v>
      </c>
      <c r="Q162" s="428" t="str">
        <f>IF(tabProjList[[#This Row],[Link 2]]&lt;&gt;"",HYPERLINK(tabProjList[[#This Row],[Link 2]],"Link 2"),"")</f>
        <v>Link 2</v>
      </c>
      <c r="R162" s="428" t="str">
        <f>IF(tabProjList[[#This Row],[Link 3]]&lt;&gt;"",HYPERLINK(tabProjList[[#This Row],[Link 3]],"Link 3"),"")</f>
        <v>Link 3</v>
      </c>
      <c r="S162" s="428" t="str">
        <f>IF(tabProjList[[#This Row],[Link 4]]&lt;&gt;"",HYPERLINK(tabProjList[[#This Row],[Link 4]],"Link 4"),"")</f>
        <v/>
      </c>
      <c r="T162" s="428" t="str">
        <f>IF(tabProjList[[#This Row],[Link 5]]&lt;&gt;"",HYPERLINK(tabProjList[[#This Row],[Link 5]],"Link 5"),"")</f>
        <v/>
      </c>
      <c r="U162" s="428" t="str">
        <f>IF(tabProjList[[#This Row],[Link 6]]&lt;&gt;"",HYPERLINK(tabProjList[[#This Row],[Link 6]],"Link 6"),"")</f>
        <v/>
      </c>
      <c r="V162" s="428" t="str">
        <f>IF(tabProjList[[#This Row],[Link 7]]&lt;&gt;"",HYPERLINK(tabProjList[[#This Row],[Link 7]],"Link 7"),"")</f>
        <v/>
      </c>
      <c r="W162" s="446" t="s">
        <v>2276</v>
      </c>
      <c r="X162" s="446" t="s">
        <v>2275</v>
      </c>
      <c r="Y162" s="446" t="s">
        <v>2274</v>
      </c>
      <c r="Z162" s="446" t="s">
        <v>413</v>
      </c>
      <c r="AA162" s="446" t="s">
        <v>413</v>
      </c>
      <c r="AB162" s="446" t="s">
        <v>413</v>
      </c>
      <c r="AC162" s="446" t="s">
        <v>413</v>
      </c>
    </row>
    <row r="163" spans="1:29">
      <c r="A163" s="465" t="s">
        <v>807</v>
      </c>
      <c r="B163" s="462" t="s">
        <v>87</v>
      </c>
      <c r="C163" s="464" t="s">
        <v>1444</v>
      </c>
      <c r="D163" s="462" t="s">
        <v>892</v>
      </c>
      <c r="E163" s="463">
        <v>2019</v>
      </c>
      <c r="F163" s="463">
        <v>2022</v>
      </c>
      <c r="G163" s="463">
        <v>2025</v>
      </c>
      <c r="H163" s="463" t="s">
        <v>413</v>
      </c>
      <c r="I163" s="479" t="s">
        <v>1015</v>
      </c>
      <c r="J163" s="461">
        <v>1</v>
      </c>
      <c r="K163" s="460">
        <v>0.5</v>
      </c>
      <c r="L163" s="460">
        <v>0.5</v>
      </c>
      <c r="M163" s="459" t="s">
        <v>350</v>
      </c>
      <c r="N163" s="513" t="s">
        <v>891</v>
      </c>
      <c r="O163" s="457"/>
      <c r="P163" s="456" t="str">
        <f>IF(tabProjList[[#This Row],[Link 1]]&lt;&gt;"",HYPERLINK(tabProjList[[#This Row],[Link 1]],"Link 1"),"")</f>
        <v>Link 1</v>
      </c>
      <c r="Q163" s="456" t="str">
        <f>IF(tabProjList[[#This Row],[Link 2]]&lt;&gt;"",HYPERLINK(tabProjList[[#This Row],[Link 2]],"Link 2"),"")</f>
        <v>Link 2</v>
      </c>
      <c r="R163" s="456" t="str">
        <f>IF(tabProjList[[#This Row],[Link 3]]&lt;&gt;"",HYPERLINK(tabProjList[[#This Row],[Link 3]],"Link 3"),"")</f>
        <v>Link 3</v>
      </c>
      <c r="S163" s="456" t="str">
        <f>IF(tabProjList[[#This Row],[Link 4]]&lt;&gt;"",HYPERLINK(tabProjList[[#This Row],[Link 4]],"Link 4"),"")</f>
        <v/>
      </c>
      <c r="T163" s="456" t="str">
        <f>IF(tabProjList[[#This Row],[Link 5]]&lt;&gt;"",HYPERLINK(tabProjList[[#This Row],[Link 5]],"Link 5"),"")</f>
        <v/>
      </c>
      <c r="U163" s="456" t="str">
        <f>IF(tabProjList[[#This Row],[Link 6]]&lt;&gt;"",HYPERLINK(tabProjList[[#This Row],[Link 6]],"Link 6"),"")</f>
        <v/>
      </c>
      <c r="V163" s="456" t="str">
        <f>IF(tabProjList[[#This Row],[Link 7]]&lt;&gt;"",HYPERLINK(tabProjList[[#This Row],[Link 7]],"Link 7"),"")</f>
        <v/>
      </c>
      <c r="W163" s="446" t="s">
        <v>2272</v>
      </c>
      <c r="X163" s="446" t="s">
        <v>2271</v>
      </c>
      <c r="Y163" s="446" t="s">
        <v>1446</v>
      </c>
      <c r="Z163" s="446" t="s">
        <v>413</v>
      </c>
      <c r="AA163" s="446" t="s">
        <v>413</v>
      </c>
      <c r="AB163" s="446" t="s">
        <v>413</v>
      </c>
      <c r="AC163" s="446" t="s">
        <v>413</v>
      </c>
    </row>
    <row r="164" spans="1:29">
      <c r="A164" s="494" t="s">
        <v>2273</v>
      </c>
      <c r="B164" s="481" t="s">
        <v>87</v>
      </c>
      <c r="C164" s="464" t="s">
        <v>1444</v>
      </c>
      <c r="D164" s="480" t="s">
        <v>892</v>
      </c>
      <c r="E164" s="481">
        <v>2019</v>
      </c>
      <c r="F164" s="481" t="s">
        <v>413</v>
      </c>
      <c r="G164" s="463">
        <v>2026</v>
      </c>
      <c r="H164" s="463" t="s">
        <v>413</v>
      </c>
      <c r="I164" s="479" t="s">
        <v>798</v>
      </c>
      <c r="J164" s="511">
        <v>2</v>
      </c>
      <c r="K164" s="491">
        <v>0.5</v>
      </c>
      <c r="L164" s="491">
        <v>0.5</v>
      </c>
      <c r="M164" s="476" t="s">
        <v>350</v>
      </c>
      <c r="N164" s="475" t="s">
        <v>891</v>
      </c>
      <c r="O164" s="457"/>
      <c r="P164" s="456" t="str">
        <f>IF(tabProjList[[#This Row],[Link 1]]&lt;&gt;"",HYPERLINK(tabProjList[[#This Row],[Link 1]],"Link 1"),"")</f>
        <v>Link 1</v>
      </c>
      <c r="Q164" s="456" t="str">
        <f>IF(tabProjList[[#This Row],[Link 2]]&lt;&gt;"",HYPERLINK(tabProjList[[#This Row],[Link 2]],"Link 2"),"")</f>
        <v>Link 2</v>
      </c>
      <c r="R164" s="456" t="str">
        <f>IF(tabProjList[[#This Row],[Link 3]]&lt;&gt;"",HYPERLINK(tabProjList[[#This Row],[Link 3]],"Link 3"),"")</f>
        <v/>
      </c>
      <c r="S164" s="456" t="str">
        <f>IF(tabProjList[[#This Row],[Link 4]]&lt;&gt;"",HYPERLINK(tabProjList[[#This Row],[Link 4]],"Link 4"),"")</f>
        <v/>
      </c>
      <c r="T164" s="456" t="str">
        <f>IF(tabProjList[[#This Row],[Link 5]]&lt;&gt;"",HYPERLINK(tabProjList[[#This Row],[Link 5]],"Link 5"),"")</f>
        <v/>
      </c>
      <c r="U164" s="456" t="str">
        <f>IF(tabProjList[[#This Row],[Link 6]]&lt;&gt;"",HYPERLINK(tabProjList[[#This Row],[Link 6]],"Link 6"),"")</f>
        <v/>
      </c>
      <c r="V164" s="456" t="str">
        <f>IF(tabProjList[[#This Row],[Link 7]]&lt;&gt;"",HYPERLINK(tabProjList[[#This Row],[Link 7]],"Link 7"),"")</f>
        <v/>
      </c>
      <c r="W164" s="446" t="s">
        <v>2272</v>
      </c>
      <c r="X164" s="446" t="s">
        <v>2271</v>
      </c>
      <c r="Y164" s="446"/>
      <c r="Z164" s="446"/>
      <c r="AA164" s="446" t="s">
        <v>413</v>
      </c>
      <c r="AB164" s="446" t="s">
        <v>413</v>
      </c>
      <c r="AC164" s="446" t="s">
        <v>413</v>
      </c>
    </row>
    <row r="165" spans="1:29" hidden="1">
      <c r="A165" s="421" t="s">
        <v>2270</v>
      </c>
      <c r="B165" s="422" t="s">
        <v>87</v>
      </c>
      <c r="C165" s="423" t="s">
        <v>2269</v>
      </c>
      <c r="D165" s="422" t="s">
        <v>779</v>
      </c>
      <c r="E165" s="453">
        <v>2021</v>
      </c>
      <c r="F165" s="453">
        <v>2023</v>
      </c>
      <c r="G165" s="453">
        <v>2024</v>
      </c>
      <c r="H165" s="453" t="s">
        <v>413</v>
      </c>
      <c r="I165" s="424" t="s">
        <v>798</v>
      </c>
      <c r="J165" s="424"/>
      <c r="K165" s="425">
        <v>0.22</v>
      </c>
      <c r="L165" s="425">
        <v>0.25700000000000001</v>
      </c>
      <c r="M165" s="427" t="s">
        <v>986</v>
      </c>
      <c r="N165" s="454" t="s">
        <v>113</v>
      </c>
      <c r="O165" s="446" t="s">
        <v>1045</v>
      </c>
      <c r="P165" s="428" t="str">
        <f>IF(tabProjList[[#This Row],[Link 1]]&lt;&gt;"",HYPERLINK(tabProjList[[#This Row],[Link 1]],"Link 1"),"")</f>
        <v>Link 1</v>
      </c>
      <c r="Q165" s="428" t="str">
        <f>IF(tabProjList[[#This Row],[Link 2]]&lt;&gt;"",HYPERLINK(tabProjList[[#This Row],[Link 2]],"Link 2"),"")</f>
        <v>Link 2</v>
      </c>
      <c r="R165" s="428" t="str">
        <f>IF(tabProjList[[#This Row],[Link 3]]&lt;&gt;"",HYPERLINK(tabProjList[[#This Row],[Link 3]],"Link 3"),"")</f>
        <v>Link 3</v>
      </c>
      <c r="S165" s="428" t="str">
        <f>IF(tabProjList[[#This Row],[Link 4]]&lt;&gt;"",HYPERLINK(tabProjList[[#This Row],[Link 4]],"Link 4"),"")</f>
        <v/>
      </c>
      <c r="T165" s="428" t="str">
        <f>IF(tabProjList[[#This Row],[Link 5]]&lt;&gt;"",HYPERLINK(tabProjList[[#This Row],[Link 5]],"Link 5"),"")</f>
        <v/>
      </c>
      <c r="U165" s="428" t="str">
        <f>IF(tabProjList[[#This Row],[Link 6]]&lt;&gt;"",HYPERLINK(tabProjList[[#This Row],[Link 6]],"Link 6"),"")</f>
        <v/>
      </c>
      <c r="V165" s="428" t="str">
        <f>IF(tabProjList[[#This Row],[Link 7]]&lt;&gt;"",HYPERLINK(tabProjList[[#This Row],[Link 7]],"Link 7"),"")</f>
        <v/>
      </c>
      <c r="W165" s="446" t="s">
        <v>1044</v>
      </c>
      <c r="X165" s="446" t="s">
        <v>1043</v>
      </c>
      <c r="Y165" s="446" t="s">
        <v>1042</v>
      </c>
      <c r="Z165" s="446" t="s">
        <v>413</v>
      </c>
      <c r="AA165" s="446" t="s">
        <v>413</v>
      </c>
      <c r="AB165" s="446" t="s">
        <v>413</v>
      </c>
      <c r="AC165" s="446" t="s">
        <v>413</v>
      </c>
    </row>
    <row r="166" spans="1:29" hidden="1">
      <c r="A166" s="434" t="s">
        <v>2268</v>
      </c>
      <c r="B166" s="450" t="s">
        <v>87</v>
      </c>
      <c r="C166" s="423" t="s">
        <v>2267</v>
      </c>
      <c r="D166" s="450" t="s">
        <v>892</v>
      </c>
      <c r="E166" s="451">
        <v>2021</v>
      </c>
      <c r="F166" s="451" t="s">
        <v>413</v>
      </c>
      <c r="G166" s="451">
        <v>2027</v>
      </c>
      <c r="H166" s="451" t="s">
        <v>413</v>
      </c>
      <c r="I166" s="424" t="s">
        <v>798</v>
      </c>
      <c r="J166" s="449"/>
      <c r="K166" s="448"/>
      <c r="L166" s="448"/>
      <c r="M166" s="427" t="s">
        <v>923</v>
      </c>
      <c r="N166" s="466" t="s">
        <v>113</v>
      </c>
      <c r="O166" s="446"/>
      <c r="P166" s="428" t="str">
        <f>IF(tabProjList[[#This Row],[Link 1]]&lt;&gt;"",HYPERLINK(tabProjList[[#This Row],[Link 1]],"Link 1"),"")</f>
        <v>Link 1</v>
      </c>
      <c r="Q166" s="428" t="str">
        <f>IF(tabProjList[[#This Row],[Link 2]]&lt;&gt;"",HYPERLINK(tabProjList[[#This Row],[Link 2]],"Link 2"),"")</f>
        <v>Link 2</v>
      </c>
      <c r="R166" s="428" t="str">
        <f>IF(tabProjList[[#This Row],[Link 3]]&lt;&gt;"",HYPERLINK(tabProjList[[#This Row],[Link 3]],"Link 3"),"")</f>
        <v>Link 3</v>
      </c>
      <c r="S166" s="428" t="str">
        <f>IF(tabProjList[[#This Row],[Link 4]]&lt;&gt;"",HYPERLINK(tabProjList[[#This Row],[Link 4]],"Link 4"),"")</f>
        <v/>
      </c>
      <c r="T166" s="428" t="str">
        <f>IF(tabProjList[[#This Row],[Link 5]]&lt;&gt;"",HYPERLINK(tabProjList[[#This Row],[Link 5]],"Link 5"),"")</f>
        <v/>
      </c>
      <c r="U166" s="428" t="str">
        <f>IF(tabProjList[[#This Row],[Link 6]]&lt;&gt;"",HYPERLINK(tabProjList[[#This Row],[Link 6]],"Link 6"),"")</f>
        <v/>
      </c>
      <c r="V166" s="428" t="str">
        <f>IF(tabProjList[[#This Row],[Link 7]]&lt;&gt;"",HYPERLINK(tabProjList[[#This Row],[Link 7]],"Link 7"),"")</f>
        <v/>
      </c>
      <c r="W166" s="446" t="s">
        <v>2012</v>
      </c>
      <c r="X166" s="446" t="s">
        <v>2266</v>
      </c>
      <c r="Y166" s="446" t="s">
        <v>2265</v>
      </c>
      <c r="Z166" s="446" t="s">
        <v>413</v>
      </c>
      <c r="AA166" s="446" t="s">
        <v>413</v>
      </c>
      <c r="AB166" s="446" t="s">
        <v>413</v>
      </c>
      <c r="AC166" s="446" t="s">
        <v>413</v>
      </c>
    </row>
    <row r="167" spans="1:29" hidden="1">
      <c r="A167" s="421" t="s">
        <v>2264</v>
      </c>
      <c r="B167" s="422" t="s">
        <v>1820</v>
      </c>
      <c r="C167" s="423" t="s">
        <v>2263</v>
      </c>
      <c r="D167" s="450" t="s">
        <v>779</v>
      </c>
      <c r="E167" s="425">
        <v>2022</v>
      </c>
      <c r="F167" s="425" t="s">
        <v>413</v>
      </c>
      <c r="G167" s="425" t="s">
        <v>413</v>
      </c>
      <c r="H167" s="425" t="s">
        <v>413</v>
      </c>
      <c r="I167" s="424" t="s">
        <v>798</v>
      </c>
      <c r="J167" s="424"/>
      <c r="K167" s="425"/>
      <c r="L167" s="425"/>
      <c r="M167" s="427" t="s">
        <v>923</v>
      </c>
      <c r="N167" s="454" t="s">
        <v>898</v>
      </c>
      <c r="O167" s="446"/>
      <c r="P167" s="428" t="str">
        <f>IF(tabProjList[[#This Row],[Link 1]]&lt;&gt;"",HYPERLINK(tabProjList[[#This Row],[Link 1]],"Link 1"),"")</f>
        <v>Link 1</v>
      </c>
      <c r="Q167" s="428" t="str">
        <f>IF(tabProjList[[#This Row],[Link 2]]&lt;&gt;"",HYPERLINK(tabProjList[[#This Row],[Link 2]],"Link 2"),"")</f>
        <v/>
      </c>
      <c r="R167" s="428" t="str">
        <f>IF(tabProjList[[#This Row],[Link 3]]&lt;&gt;"",HYPERLINK(tabProjList[[#This Row],[Link 3]],"Link 3"),"")</f>
        <v/>
      </c>
      <c r="S167" s="428" t="str">
        <f>IF(tabProjList[[#This Row],[Link 4]]&lt;&gt;"",HYPERLINK(tabProjList[[#This Row],[Link 4]],"Link 4"),"")</f>
        <v/>
      </c>
      <c r="T167" s="428" t="str">
        <f>IF(tabProjList[[#This Row],[Link 5]]&lt;&gt;"",HYPERLINK(tabProjList[[#This Row],[Link 5]],"Link 5"),"")</f>
        <v/>
      </c>
      <c r="U167" s="428" t="str">
        <f>IF(tabProjList[[#This Row],[Link 6]]&lt;&gt;"",HYPERLINK(tabProjList[[#This Row],[Link 6]],"Link 6"),"")</f>
        <v/>
      </c>
      <c r="V167" s="428" t="str">
        <f>IF(tabProjList[[#This Row],[Link 7]]&lt;&gt;"",HYPERLINK(tabProjList[[#This Row],[Link 7]],"Link 7"),"")</f>
        <v/>
      </c>
      <c r="W167" s="446" t="s">
        <v>2262</v>
      </c>
      <c r="X167" s="446" t="s">
        <v>413</v>
      </c>
      <c r="Y167" s="446" t="s">
        <v>413</v>
      </c>
      <c r="Z167" s="446" t="s">
        <v>413</v>
      </c>
      <c r="AA167" s="446" t="s">
        <v>413</v>
      </c>
      <c r="AB167" s="446" t="s">
        <v>413</v>
      </c>
      <c r="AC167" s="446" t="s">
        <v>413</v>
      </c>
    </row>
    <row r="168" spans="1:29" hidden="1">
      <c r="A168" s="421" t="s">
        <v>2261</v>
      </c>
      <c r="B168" s="422" t="s">
        <v>878</v>
      </c>
      <c r="C168" s="423" t="s">
        <v>1635</v>
      </c>
      <c r="D168" s="422" t="s">
        <v>779</v>
      </c>
      <c r="E168" s="453">
        <v>2022</v>
      </c>
      <c r="F168" s="453" t="s">
        <v>413</v>
      </c>
      <c r="G168" s="453" t="s">
        <v>413</v>
      </c>
      <c r="H168" s="453" t="s">
        <v>413</v>
      </c>
      <c r="I168" s="424" t="s">
        <v>798</v>
      </c>
      <c r="J168" s="424"/>
      <c r="K168" s="425"/>
      <c r="L168" s="425"/>
      <c r="M168" s="427" t="s">
        <v>928</v>
      </c>
      <c r="N168" s="454" t="s">
        <v>113</v>
      </c>
      <c r="O168" s="446" t="s">
        <v>1634</v>
      </c>
      <c r="P168" s="428" t="str">
        <f>IF(tabProjList[[#This Row],[Link 1]]&lt;&gt;"",HYPERLINK(tabProjList[[#This Row],[Link 1]],"Link 1"),"")</f>
        <v>Link 1</v>
      </c>
      <c r="Q168" s="428" t="str">
        <f>IF(tabProjList[[#This Row],[Link 2]]&lt;&gt;"",HYPERLINK(tabProjList[[#This Row],[Link 2]],"Link 2"),"")</f>
        <v/>
      </c>
      <c r="R168" s="428" t="str">
        <f>IF(tabProjList[[#This Row],[Link 3]]&lt;&gt;"",HYPERLINK(tabProjList[[#This Row],[Link 3]],"Link 3"),"")</f>
        <v/>
      </c>
      <c r="S168" s="428" t="str">
        <f>IF(tabProjList[[#This Row],[Link 4]]&lt;&gt;"",HYPERLINK(tabProjList[[#This Row],[Link 4]],"Link 4"),"")</f>
        <v/>
      </c>
      <c r="T168" s="428" t="str">
        <f>IF(tabProjList[[#This Row],[Link 5]]&lt;&gt;"",HYPERLINK(tabProjList[[#This Row],[Link 5]],"Link 5"),"")</f>
        <v/>
      </c>
      <c r="U168" s="428" t="str">
        <f>IF(tabProjList[[#This Row],[Link 6]]&lt;&gt;"",HYPERLINK(tabProjList[[#This Row],[Link 6]],"Link 6"),"")</f>
        <v/>
      </c>
      <c r="V168" s="428" t="str">
        <f>IF(tabProjList[[#This Row],[Link 7]]&lt;&gt;"",HYPERLINK(tabProjList[[#This Row],[Link 7]],"Link 7"),"")</f>
        <v/>
      </c>
      <c r="W168" s="446" t="s">
        <v>1633</v>
      </c>
      <c r="X168" s="446" t="s">
        <v>413</v>
      </c>
      <c r="Y168" s="446" t="s">
        <v>413</v>
      </c>
      <c r="Z168" s="446" t="s">
        <v>413</v>
      </c>
      <c r="AA168" s="446" t="s">
        <v>413</v>
      </c>
      <c r="AB168" s="446" t="s">
        <v>413</v>
      </c>
      <c r="AC168" s="446" t="s">
        <v>413</v>
      </c>
    </row>
    <row r="169" spans="1:29" hidden="1">
      <c r="A169" s="434" t="s">
        <v>2260</v>
      </c>
      <c r="B169" s="450" t="s">
        <v>1028</v>
      </c>
      <c r="C169" s="423" t="s">
        <v>2257</v>
      </c>
      <c r="D169" s="450" t="s">
        <v>908</v>
      </c>
      <c r="E169" s="451">
        <v>2021</v>
      </c>
      <c r="F169" s="451" t="s">
        <v>413</v>
      </c>
      <c r="G169" s="451">
        <v>2027</v>
      </c>
      <c r="H169" s="451" t="s">
        <v>413</v>
      </c>
      <c r="I169" s="424" t="s">
        <v>798</v>
      </c>
      <c r="J169" s="449">
        <v>1</v>
      </c>
      <c r="K169" s="448">
        <v>3</v>
      </c>
      <c r="L169" s="448">
        <v>3</v>
      </c>
      <c r="M169" s="427" t="s">
        <v>907</v>
      </c>
      <c r="N169" s="466"/>
      <c r="O169" s="446" t="s">
        <v>2256</v>
      </c>
      <c r="P169" s="428" t="str">
        <f>IF(tabProjList[[#This Row],[Link 1]]&lt;&gt;"",HYPERLINK(tabProjList[[#This Row],[Link 1]],"Link 1"),"")</f>
        <v>Link 1</v>
      </c>
      <c r="Q169" s="428" t="str">
        <f>IF(tabProjList[[#This Row],[Link 2]]&lt;&gt;"",HYPERLINK(tabProjList[[#This Row],[Link 2]],"Link 2"),"")</f>
        <v>Link 2</v>
      </c>
      <c r="R169" s="428" t="str">
        <f>IF(tabProjList[[#This Row],[Link 3]]&lt;&gt;"",HYPERLINK(tabProjList[[#This Row],[Link 3]],"Link 3"),"")</f>
        <v>Link 3</v>
      </c>
      <c r="S169" s="428" t="str">
        <f>IF(tabProjList[[#This Row],[Link 4]]&lt;&gt;"",HYPERLINK(tabProjList[[#This Row],[Link 4]],"Link 4"),"")</f>
        <v/>
      </c>
      <c r="T169" s="428" t="str">
        <f>IF(tabProjList[[#This Row],[Link 5]]&lt;&gt;"",HYPERLINK(tabProjList[[#This Row],[Link 5]],"Link 5"),"")</f>
        <v/>
      </c>
      <c r="U169" s="428" t="str">
        <f>IF(tabProjList[[#This Row],[Link 6]]&lt;&gt;"",HYPERLINK(tabProjList[[#This Row],[Link 6]],"Link 6"),"")</f>
        <v/>
      </c>
      <c r="V169" s="428" t="str">
        <f>IF(tabProjList[[#This Row],[Link 7]]&lt;&gt;"",HYPERLINK(tabProjList[[#This Row],[Link 7]],"Link 7"),"")</f>
        <v/>
      </c>
      <c r="W169" s="446" t="s">
        <v>2255</v>
      </c>
      <c r="X169" s="446" t="s">
        <v>2254</v>
      </c>
      <c r="Y169" s="446" t="s">
        <v>2041</v>
      </c>
      <c r="Z169" s="446" t="s">
        <v>413</v>
      </c>
      <c r="AA169" s="446" t="s">
        <v>413</v>
      </c>
      <c r="AB169" s="446" t="s">
        <v>413</v>
      </c>
      <c r="AC169" s="446" t="s">
        <v>413</v>
      </c>
    </row>
    <row r="170" spans="1:29" hidden="1">
      <c r="A170" s="434" t="s">
        <v>2259</v>
      </c>
      <c r="B170" s="422" t="s">
        <v>1028</v>
      </c>
      <c r="C170" s="423" t="s">
        <v>2257</v>
      </c>
      <c r="D170" s="422" t="s">
        <v>908</v>
      </c>
      <c r="E170" s="425">
        <v>2021</v>
      </c>
      <c r="F170" s="472" t="s">
        <v>413</v>
      </c>
      <c r="G170" s="453">
        <v>2031</v>
      </c>
      <c r="H170" s="453" t="s">
        <v>413</v>
      </c>
      <c r="I170" s="424" t="s">
        <v>798</v>
      </c>
      <c r="J170" s="469">
        <v>2</v>
      </c>
      <c r="K170" s="425">
        <v>1.4</v>
      </c>
      <c r="L170" s="425">
        <v>1.4</v>
      </c>
      <c r="M170" s="452" t="s">
        <v>907</v>
      </c>
      <c r="N170" s="454"/>
      <c r="O170" s="446" t="s">
        <v>2256</v>
      </c>
      <c r="P170" s="428" t="str">
        <f>IF(tabProjList[[#This Row],[Link 1]]&lt;&gt;"",HYPERLINK(tabProjList[[#This Row],[Link 1]],"Link 1"),"")</f>
        <v>Link 1</v>
      </c>
      <c r="Q170" s="428" t="str">
        <f>IF(tabProjList[[#This Row],[Link 2]]&lt;&gt;"",HYPERLINK(tabProjList[[#This Row],[Link 2]],"Link 2"),"")</f>
        <v>Link 2</v>
      </c>
      <c r="R170" s="428" t="str">
        <f>IF(tabProjList[[#This Row],[Link 3]]&lt;&gt;"",HYPERLINK(tabProjList[[#This Row],[Link 3]],"Link 3"),"")</f>
        <v>Link 3</v>
      </c>
      <c r="S170" s="428" t="str">
        <f>IF(tabProjList[[#This Row],[Link 4]]&lt;&gt;"",HYPERLINK(tabProjList[[#This Row],[Link 4]],"Link 4"),"")</f>
        <v/>
      </c>
      <c r="T170" s="428" t="str">
        <f>IF(tabProjList[[#This Row],[Link 5]]&lt;&gt;"",HYPERLINK(tabProjList[[#This Row],[Link 5]],"Link 5"),"")</f>
        <v/>
      </c>
      <c r="U170" s="428" t="str">
        <f>IF(tabProjList[[#This Row],[Link 6]]&lt;&gt;"",HYPERLINK(tabProjList[[#This Row],[Link 6]],"Link 6"),"")</f>
        <v/>
      </c>
      <c r="V170" s="428" t="str">
        <f>IF(tabProjList[[#This Row],[Link 7]]&lt;&gt;"",HYPERLINK(tabProjList[[#This Row],[Link 7]],"Link 7"),"")</f>
        <v/>
      </c>
      <c r="W170" s="446" t="s">
        <v>2255</v>
      </c>
      <c r="X170" s="446" t="s">
        <v>2254</v>
      </c>
      <c r="Y170" s="446" t="s">
        <v>2041</v>
      </c>
      <c r="Z170" s="446" t="s">
        <v>413</v>
      </c>
      <c r="AA170" s="446" t="s">
        <v>413</v>
      </c>
      <c r="AB170" s="446" t="s">
        <v>413</v>
      </c>
      <c r="AC170" s="446" t="s">
        <v>413</v>
      </c>
    </row>
    <row r="171" spans="1:29" ht="16.5" hidden="1" customHeight="1">
      <c r="A171" s="421" t="s">
        <v>2258</v>
      </c>
      <c r="B171" s="422" t="s">
        <v>1028</v>
      </c>
      <c r="C171" s="423" t="s">
        <v>2257</v>
      </c>
      <c r="D171" s="422" t="s">
        <v>908</v>
      </c>
      <c r="E171" s="425">
        <v>2021</v>
      </c>
      <c r="F171" s="453" t="s">
        <v>413</v>
      </c>
      <c r="G171" s="453">
        <v>2035</v>
      </c>
      <c r="H171" s="453" t="s">
        <v>413</v>
      </c>
      <c r="I171" s="424" t="s">
        <v>798</v>
      </c>
      <c r="J171" s="469">
        <v>3</v>
      </c>
      <c r="K171" s="425">
        <v>5.6</v>
      </c>
      <c r="L171" s="425">
        <v>5.6</v>
      </c>
      <c r="M171" s="452" t="s">
        <v>907</v>
      </c>
      <c r="N171" s="454"/>
      <c r="O171" s="446" t="s">
        <v>2256</v>
      </c>
      <c r="P171" s="428" t="str">
        <f>IF(tabProjList[[#This Row],[Link 1]]&lt;&gt;"",HYPERLINK(tabProjList[[#This Row],[Link 1]],"Link 1"),"")</f>
        <v>Link 1</v>
      </c>
      <c r="Q171" s="428" t="str">
        <f>IF(tabProjList[[#This Row],[Link 2]]&lt;&gt;"",HYPERLINK(tabProjList[[#This Row],[Link 2]],"Link 2"),"")</f>
        <v>Link 2</v>
      </c>
      <c r="R171" s="428" t="str">
        <f>IF(tabProjList[[#This Row],[Link 3]]&lt;&gt;"",HYPERLINK(tabProjList[[#This Row],[Link 3]],"Link 3"),"")</f>
        <v>Link 3</v>
      </c>
      <c r="S171" s="428" t="str">
        <f>IF(tabProjList[[#This Row],[Link 4]]&lt;&gt;"",HYPERLINK(tabProjList[[#This Row],[Link 4]],"Link 4"),"")</f>
        <v/>
      </c>
      <c r="T171" s="428" t="str">
        <f>IF(tabProjList[[#This Row],[Link 5]]&lt;&gt;"",HYPERLINK(tabProjList[[#This Row],[Link 5]],"Link 5"),"")</f>
        <v/>
      </c>
      <c r="U171" s="428" t="str">
        <f>IF(tabProjList[[#This Row],[Link 6]]&lt;&gt;"",HYPERLINK(tabProjList[[#This Row],[Link 6]],"Link 6"),"")</f>
        <v/>
      </c>
      <c r="V171" s="428" t="str">
        <f>IF(tabProjList[[#This Row],[Link 7]]&lt;&gt;"",HYPERLINK(tabProjList[[#This Row],[Link 7]],"Link 7"),"")</f>
        <v/>
      </c>
      <c r="W171" s="446" t="s">
        <v>2255</v>
      </c>
      <c r="X171" s="446" t="s">
        <v>2254</v>
      </c>
      <c r="Y171" s="446" t="s">
        <v>2041</v>
      </c>
      <c r="Z171" s="446" t="s">
        <v>413</v>
      </c>
      <c r="AA171" s="446" t="s">
        <v>413</v>
      </c>
      <c r="AB171" s="446" t="s">
        <v>413</v>
      </c>
      <c r="AC171" s="446" t="s">
        <v>413</v>
      </c>
    </row>
    <row r="172" spans="1:29" hidden="1">
      <c r="A172" s="421" t="s">
        <v>2252</v>
      </c>
      <c r="B172" s="422" t="s">
        <v>894</v>
      </c>
      <c r="C172" s="423" t="s">
        <v>2253</v>
      </c>
      <c r="D172" s="422" t="s">
        <v>959</v>
      </c>
      <c r="E172" s="425">
        <v>2022</v>
      </c>
      <c r="F172" s="453" t="s">
        <v>413</v>
      </c>
      <c r="G172" s="453" t="s">
        <v>413</v>
      </c>
      <c r="H172" s="453" t="s">
        <v>413</v>
      </c>
      <c r="I172" s="424" t="s">
        <v>798</v>
      </c>
      <c r="J172" s="469"/>
      <c r="K172" s="425">
        <v>10</v>
      </c>
      <c r="L172" s="425">
        <v>10</v>
      </c>
      <c r="M172" s="452" t="s">
        <v>958</v>
      </c>
      <c r="N172" s="454" t="s">
        <v>113</v>
      </c>
      <c r="O172" s="446" t="s">
        <v>2252</v>
      </c>
      <c r="P172" s="428" t="str">
        <f>IF(tabProjList[[#This Row],[Link 1]]&lt;&gt;"",HYPERLINK(tabProjList[[#This Row],[Link 1]],"Link 1"),"")</f>
        <v>Link 1</v>
      </c>
      <c r="Q172" s="428" t="str">
        <f>IF(tabProjList[[#This Row],[Link 2]]&lt;&gt;"",HYPERLINK(tabProjList[[#This Row],[Link 2]],"Link 2"),"")</f>
        <v>Link 2</v>
      </c>
      <c r="R172" s="428" t="str">
        <f>IF(tabProjList[[#This Row],[Link 3]]&lt;&gt;"",HYPERLINK(tabProjList[[#This Row],[Link 3]],"Link 3"),"")</f>
        <v/>
      </c>
      <c r="S172" s="428" t="str">
        <f>IF(tabProjList[[#This Row],[Link 4]]&lt;&gt;"",HYPERLINK(tabProjList[[#This Row],[Link 4]],"Link 4"),"")</f>
        <v/>
      </c>
      <c r="T172" s="428" t="str">
        <f>IF(tabProjList[[#This Row],[Link 5]]&lt;&gt;"",HYPERLINK(tabProjList[[#This Row],[Link 5]],"Link 5"),"")</f>
        <v/>
      </c>
      <c r="U172" s="428" t="str">
        <f>IF(tabProjList[[#This Row],[Link 6]]&lt;&gt;"",HYPERLINK(tabProjList[[#This Row],[Link 6]],"Link 6"),"")</f>
        <v/>
      </c>
      <c r="V172" s="428" t="str">
        <f>IF(tabProjList[[#This Row],[Link 7]]&lt;&gt;"",HYPERLINK(tabProjList[[#This Row],[Link 7]],"Link 7"),"")</f>
        <v/>
      </c>
      <c r="W172" s="446" t="s">
        <v>1563</v>
      </c>
      <c r="X172" s="446" t="s">
        <v>2251</v>
      </c>
      <c r="Y172" s="446" t="s">
        <v>413</v>
      </c>
      <c r="Z172" s="446" t="s">
        <v>413</v>
      </c>
      <c r="AA172" s="446" t="s">
        <v>413</v>
      </c>
      <c r="AB172" s="446" t="s">
        <v>413</v>
      </c>
      <c r="AC172" s="446" t="s">
        <v>413</v>
      </c>
    </row>
    <row r="173" spans="1:29" hidden="1">
      <c r="A173" s="421" t="s">
        <v>2250</v>
      </c>
      <c r="B173" s="422" t="s">
        <v>87</v>
      </c>
      <c r="C173" s="423" t="s">
        <v>2249</v>
      </c>
      <c r="D173" s="422" t="s">
        <v>892</v>
      </c>
      <c r="E173" s="453">
        <v>2009</v>
      </c>
      <c r="F173" s="453">
        <v>2011</v>
      </c>
      <c r="G173" s="453">
        <v>2011</v>
      </c>
      <c r="H173" s="453">
        <v>2014</v>
      </c>
      <c r="I173" s="422" t="s">
        <v>1744</v>
      </c>
      <c r="J173" s="424"/>
      <c r="K173" s="425">
        <v>0.33</v>
      </c>
      <c r="L173" s="425">
        <v>0.33</v>
      </c>
      <c r="M173" s="452" t="s">
        <v>986</v>
      </c>
      <c r="N173" s="454" t="s">
        <v>113</v>
      </c>
      <c r="O173" s="446"/>
      <c r="P173" s="428" t="str">
        <f>IF(tabProjList[[#This Row],[Link 1]]&lt;&gt;"",HYPERLINK(tabProjList[[#This Row],[Link 1]],"Link 1"),"")</f>
        <v>Link 1</v>
      </c>
      <c r="Q173" s="428" t="str">
        <f>IF(tabProjList[[#This Row],[Link 2]]&lt;&gt;"",HYPERLINK(tabProjList[[#This Row],[Link 2]],"Link 2"),"")</f>
        <v/>
      </c>
      <c r="R173" s="428" t="str">
        <f>IF(tabProjList[[#This Row],[Link 3]]&lt;&gt;"",HYPERLINK(tabProjList[[#This Row],[Link 3]],"Link 3"),"")</f>
        <v/>
      </c>
      <c r="S173" s="428" t="str">
        <f>IF(tabProjList[[#This Row],[Link 4]]&lt;&gt;"",HYPERLINK(tabProjList[[#This Row],[Link 4]],"Link 4"),"")</f>
        <v/>
      </c>
      <c r="T173" s="428" t="str">
        <f>IF(tabProjList[[#This Row],[Link 5]]&lt;&gt;"",HYPERLINK(tabProjList[[#This Row],[Link 5]],"Link 5"),"")</f>
        <v/>
      </c>
      <c r="U173" s="428" t="str">
        <f>IF(tabProjList[[#This Row],[Link 6]]&lt;&gt;"",HYPERLINK(tabProjList[[#This Row],[Link 6]],"Link 6"),"")</f>
        <v/>
      </c>
      <c r="V173" s="428" t="str">
        <f>IF(tabProjList[[#This Row],[Link 7]]&lt;&gt;"",HYPERLINK(tabProjList[[#This Row],[Link 7]],"Link 7"),"")</f>
        <v/>
      </c>
      <c r="W173" s="446" t="s">
        <v>2248</v>
      </c>
      <c r="X173" s="446" t="s">
        <v>413</v>
      </c>
      <c r="Y173" s="446" t="s">
        <v>413</v>
      </c>
      <c r="Z173" s="446" t="s">
        <v>413</v>
      </c>
      <c r="AA173" s="446" t="s">
        <v>413</v>
      </c>
      <c r="AB173" s="446" t="s">
        <v>413</v>
      </c>
      <c r="AC173" s="446" t="s">
        <v>413</v>
      </c>
    </row>
    <row r="174" spans="1:29" hidden="1">
      <c r="A174" s="434" t="s">
        <v>2247</v>
      </c>
      <c r="B174" s="450" t="s">
        <v>878</v>
      </c>
      <c r="C174" s="423" t="s">
        <v>2246</v>
      </c>
      <c r="D174" s="450" t="s">
        <v>779</v>
      </c>
      <c r="E174" s="451">
        <v>2021</v>
      </c>
      <c r="F174" s="451" t="s">
        <v>413</v>
      </c>
      <c r="G174" s="451" t="s">
        <v>413</v>
      </c>
      <c r="H174" s="451" t="s">
        <v>413</v>
      </c>
      <c r="I174" s="424" t="s">
        <v>798</v>
      </c>
      <c r="J174" s="449"/>
      <c r="K174" s="448"/>
      <c r="L174" s="448"/>
      <c r="M174" s="427" t="s">
        <v>923</v>
      </c>
      <c r="N174" s="466" t="s">
        <v>113</v>
      </c>
      <c r="O174" s="446" t="s">
        <v>2245</v>
      </c>
      <c r="P174" s="428" t="str">
        <f>IF(tabProjList[[#This Row],[Link 1]]&lt;&gt;"",HYPERLINK(tabProjList[[#This Row],[Link 1]],"Link 1"),"")</f>
        <v>Link 1</v>
      </c>
      <c r="Q174" s="428" t="str">
        <f>IF(tabProjList[[#This Row],[Link 2]]&lt;&gt;"",HYPERLINK(tabProjList[[#This Row],[Link 2]],"Link 2"),"")</f>
        <v>Link 2</v>
      </c>
      <c r="R174" s="428" t="str">
        <f>IF(tabProjList[[#This Row],[Link 3]]&lt;&gt;"",HYPERLINK(tabProjList[[#This Row],[Link 3]],"Link 3"),"")</f>
        <v/>
      </c>
      <c r="S174" s="428" t="str">
        <f>IF(tabProjList[[#This Row],[Link 4]]&lt;&gt;"",HYPERLINK(tabProjList[[#This Row],[Link 4]],"Link 4"),"")</f>
        <v/>
      </c>
      <c r="T174" s="428" t="str">
        <f>IF(tabProjList[[#This Row],[Link 5]]&lt;&gt;"",HYPERLINK(tabProjList[[#This Row],[Link 5]],"Link 5"),"")</f>
        <v/>
      </c>
      <c r="U174" s="428" t="str">
        <f>IF(tabProjList[[#This Row],[Link 6]]&lt;&gt;"",HYPERLINK(tabProjList[[#This Row],[Link 6]],"Link 6"),"")</f>
        <v/>
      </c>
      <c r="V174" s="428" t="str">
        <f>IF(tabProjList[[#This Row],[Link 7]]&lt;&gt;"",HYPERLINK(tabProjList[[#This Row],[Link 7]],"Link 7"),"")</f>
        <v/>
      </c>
      <c r="W174" s="446" t="s">
        <v>964</v>
      </c>
      <c r="X174" s="446" t="s">
        <v>2244</v>
      </c>
      <c r="Y174" s="446" t="s">
        <v>413</v>
      </c>
      <c r="Z174" s="446" t="s">
        <v>413</v>
      </c>
      <c r="AA174" s="446" t="s">
        <v>413</v>
      </c>
      <c r="AB174" s="446" t="s">
        <v>413</v>
      </c>
      <c r="AC174" s="446" t="s">
        <v>413</v>
      </c>
    </row>
    <row r="175" spans="1:29" hidden="1">
      <c r="A175" s="434" t="s">
        <v>2243</v>
      </c>
      <c r="B175" s="450" t="s">
        <v>2242</v>
      </c>
      <c r="C175" s="423" t="s">
        <v>2241</v>
      </c>
      <c r="D175" s="450" t="s">
        <v>908</v>
      </c>
      <c r="E175" s="451">
        <v>2021</v>
      </c>
      <c r="F175" s="451">
        <v>2024</v>
      </c>
      <c r="G175" s="451">
        <v>2027</v>
      </c>
      <c r="H175" s="451" t="s">
        <v>413</v>
      </c>
      <c r="I175" s="424" t="s">
        <v>798</v>
      </c>
      <c r="J175" s="449"/>
      <c r="K175" s="448">
        <v>14.9</v>
      </c>
      <c r="L175" s="448">
        <v>14.9</v>
      </c>
      <c r="M175" s="427" t="s">
        <v>907</v>
      </c>
      <c r="N175" s="454"/>
      <c r="O175" s="446" t="s">
        <v>932</v>
      </c>
      <c r="P175" s="428" t="str">
        <f>IF(tabProjList[[#This Row],[Link 1]]&lt;&gt;"",HYPERLINK(tabProjList[[#This Row],[Link 1]],"Link 1"),"")</f>
        <v>Link 1</v>
      </c>
      <c r="Q175" s="428" t="str">
        <f>IF(tabProjList[[#This Row],[Link 2]]&lt;&gt;"",HYPERLINK(tabProjList[[#This Row],[Link 2]],"Link 2"),"")</f>
        <v>Link 2</v>
      </c>
      <c r="R175" s="428" t="str">
        <f>IF(tabProjList[[#This Row],[Link 3]]&lt;&gt;"",HYPERLINK(tabProjList[[#This Row],[Link 3]],"Link 3"),"")</f>
        <v/>
      </c>
      <c r="S175" s="428" t="str">
        <f>IF(tabProjList[[#This Row],[Link 4]]&lt;&gt;"",HYPERLINK(tabProjList[[#This Row],[Link 4]],"Link 4"),"")</f>
        <v/>
      </c>
      <c r="T175" s="428" t="str">
        <f>IF(tabProjList[[#This Row],[Link 5]]&lt;&gt;"",HYPERLINK(tabProjList[[#This Row],[Link 5]],"Link 5"),"")</f>
        <v/>
      </c>
      <c r="U175" s="428" t="str">
        <f>IF(tabProjList[[#This Row],[Link 6]]&lt;&gt;"",HYPERLINK(tabProjList[[#This Row],[Link 6]],"Link 6"),"")</f>
        <v/>
      </c>
      <c r="V175" s="428" t="str">
        <f>IF(tabProjList[[#This Row],[Link 7]]&lt;&gt;"",HYPERLINK(tabProjList[[#This Row],[Link 7]],"Link 7"),"")</f>
        <v/>
      </c>
      <c r="W175" s="446" t="s">
        <v>2240</v>
      </c>
      <c r="X175" s="446" t="s">
        <v>2240</v>
      </c>
      <c r="Y175" s="446" t="s">
        <v>413</v>
      </c>
      <c r="Z175" s="446" t="s">
        <v>413</v>
      </c>
      <c r="AA175" s="446" t="s">
        <v>413</v>
      </c>
      <c r="AB175" s="446" t="s">
        <v>413</v>
      </c>
      <c r="AC175" s="446" t="s">
        <v>413</v>
      </c>
    </row>
    <row r="176" spans="1:29" hidden="1">
      <c r="A176" s="421" t="s">
        <v>2239</v>
      </c>
      <c r="B176" s="422" t="s">
        <v>87</v>
      </c>
      <c r="C176" s="423" t="s">
        <v>2238</v>
      </c>
      <c r="D176" s="424" t="s">
        <v>959</v>
      </c>
      <c r="E176" s="425">
        <v>2021</v>
      </c>
      <c r="F176" s="425" t="s">
        <v>413</v>
      </c>
      <c r="G176" s="425" t="s">
        <v>413</v>
      </c>
      <c r="H176" s="425" t="s">
        <v>413</v>
      </c>
      <c r="I176" s="424" t="s">
        <v>798</v>
      </c>
      <c r="J176" s="424"/>
      <c r="K176" s="425">
        <v>1.8</v>
      </c>
      <c r="L176" s="425">
        <v>1.8</v>
      </c>
      <c r="M176" s="452" t="s">
        <v>958</v>
      </c>
      <c r="N176" s="454" t="s">
        <v>113</v>
      </c>
      <c r="O176" s="446"/>
      <c r="P176" s="428" t="str">
        <f>IF(tabProjList[[#This Row],[Link 1]]&lt;&gt;"",HYPERLINK(tabProjList[[#This Row],[Link 1]],"Link 1"),"")</f>
        <v>Link 1</v>
      </c>
      <c r="Q176" s="428" t="str">
        <f>IF(tabProjList[[#This Row],[Link 2]]&lt;&gt;"",HYPERLINK(tabProjList[[#This Row],[Link 2]],"Link 2"),"")</f>
        <v>Link 2</v>
      </c>
      <c r="R176" s="428" t="str">
        <f>IF(tabProjList[[#This Row],[Link 3]]&lt;&gt;"",HYPERLINK(tabProjList[[#This Row],[Link 3]],"Link 3"),"")</f>
        <v/>
      </c>
      <c r="S176" s="428" t="str">
        <f>IF(tabProjList[[#This Row],[Link 4]]&lt;&gt;"",HYPERLINK(tabProjList[[#This Row],[Link 4]],"Link 4"),"")</f>
        <v/>
      </c>
      <c r="T176" s="428" t="str">
        <f>IF(tabProjList[[#This Row],[Link 5]]&lt;&gt;"",HYPERLINK(tabProjList[[#This Row],[Link 5]],"Link 5"),"")</f>
        <v/>
      </c>
      <c r="U176" s="428" t="str">
        <f>IF(tabProjList[[#This Row],[Link 6]]&lt;&gt;"",HYPERLINK(tabProjList[[#This Row],[Link 6]],"Link 6"),"")</f>
        <v/>
      </c>
      <c r="V176" s="428" t="str">
        <f>IF(tabProjList[[#This Row],[Link 7]]&lt;&gt;"",HYPERLINK(tabProjList[[#This Row],[Link 7]],"Link 7"),"")</f>
        <v/>
      </c>
      <c r="W176" s="446" t="s">
        <v>2237</v>
      </c>
      <c r="X176" s="446" t="s">
        <v>2236</v>
      </c>
      <c r="Y176" s="446" t="s">
        <v>413</v>
      </c>
      <c r="Z176" s="446" t="s">
        <v>413</v>
      </c>
      <c r="AA176" s="446" t="s">
        <v>413</v>
      </c>
      <c r="AB176" s="446" t="s">
        <v>413</v>
      </c>
      <c r="AC176" s="446" t="s">
        <v>413</v>
      </c>
    </row>
    <row r="177" spans="1:29" hidden="1">
      <c r="A177" s="421" t="s">
        <v>2235</v>
      </c>
      <c r="B177" s="422" t="s">
        <v>87</v>
      </c>
      <c r="C177" s="423" t="s">
        <v>2223</v>
      </c>
      <c r="D177" s="424" t="s">
        <v>107</v>
      </c>
      <c r="E177" s="425">
        <v>2022</v>
      </c>
      <c r="F177" s="425" t="s">
        <v>413</v>
      </c>
      <c r="G177" s="425">
        <v>2025</v>
      </c>
      <c r="H177" s="425" t="s">
        <v>413</v>
      </c>
      <c r="I177" s="424" t="s">
        <v>798</v>
      </c>
      <c r="J177" s="424"/>
      <c r="K177" s="425">
        <v>12</v>
      </c>
      <c r="L177" s="425">
        <v>12</v>
      </c>
      <c r="M177" s="452" t="s">
        <v>918</v>
      </c>
      <c r="N177" s="454" t="s">
        <v>113</v>
      </c>
      <c r="O177" s="446" t="s">
        <v>2234</v>
      </c>
      <c r="P177" s="428" t="str">
        <f>IF(tabProjList[[#This Row],[Link 1]]&lt;&gt;"",HYPERLINK(tabProjList[[#This Row],[Link 1]],"Link 1"),"")</f>
        <v>Link 1</v>
      </c>
      <c r="Q177" s="428" t="str">
        <f>IF(tabProjList[[#This Row],[Link 2]]&lt;&gt;"",HYPERLINK(tabProjList[[#This Row],[Link 2]],"Link 2"),"")</f>
        <v>Link 2</v>
      </c>
      <c r="R177" s="428" t="str">
        <f>IF(tabProjList[[#This Row],[Link 3]]&lt;&gt;"",HYPERLINK(tabProjList[[#This Row],[Link 3]],"Link 3"),"")</f>
        <v>Link 3</v>
      </c>
      <c r="S177" s="428" t="str">
        <f>IF(tabProjList[[#This Row],[Link 4]]&lt;&gt;"",HYPERLINK(tabProjList[[#This Row],[Link 4]],"Link 4"),"")</f>
        <v/>
      </c>
      <c r="T177" s="428" t="str">
        <f>IF(tabProjList[[#This Row],[Link 5]]&lt;&gt;"",HYPERLINK(tabProjList[[#This Row],[Link 5]],"Link 5"),"")</f>
        <v/>
      </c>
      <c r="U177" s="428" t="str">
        <f>IF(tabProjList[[#This Row],[Link 6]]&lt;&gt;"",HYPERLINK(tabProjList[[#This Row],[Link 6]],"Link 6"),"")</f>
        <v/>
      </c>
      <c r="V177" s="428" t="str">
        <f>IF(tabProjList[[#This Row],[Link 7]]&lt;&gt;"",HYPERLINK(tabProjList[[#This Row],[Link 7]],"Link 7"),"")</f>
        <v/>
      </c>
      <c r="W177" s="446" t="s">
        <v>1442</v>
      </c>
      <c r="X177" s="446" t="s">
        <v>2220</v>
      </c>
      <c r="Y177" s="446" t="s">
        <v>2233</v>
      </c>
      <c r="Z177" s="446" t="s">
        <v>413</v>
      </c>
      <c r="AA177" s="446" t="s">
        <v>413</v>
      </c>
      <c r="AB177" s="446" t="s">
        <v>413</v>
      </c>
      <c r="AC177" s="446" t="s">
        <v>413</v>
      </c>
    </row>
    <row r="178" spans="1:29" hidden="1">
      <c r="A178" s="421" t="s">
        <v>2232</v>
      </c>
      <c r="B178" s="422" t="s">
        <v>87</v>
      </c>
      <c r="C178" s="423" t="s">
        <v>2223</v>
      </c>
      <c r="D178" s="424" t="s">
        <v>908</v>
      </c>
      <c r="E178" s="425" t="s">
        <v>413</v>
      </c>
      <c r="F178" s="425" t="s">
        <v>413</v>
      </c>
      <c r="G178" s="425">
        <v>2007</v>
      </c>
      <c r="H178" s="425" t="s">
        <v>413</v>
      </c>
      <c r="I178" s="424" t="s">
        <v>302</v>
      </c>
      <c r="J178" s="424"/>
      <c r="K178" s="425"/>
      <c r="L178" s="425"/>
      <c r="M178" s="452" t="s">
        <v>907</v>
      </c>
      <c r="N178" s="454"/>
      <c r="O178" s="446" t="s">
        <v>2231</v>
      </c>
      <c r="P178" s="428" t="str">
        <f>IF(tabProjList[[#This Row],[Link 1]]&lt;&gt;"",HYPERLINK(tabProjList[[#This Row],[Link 1]],"Link 1"),"")</f>
        <v>Link 1</v>
      </c>
      <c r="Q178" s="428" t="str">
        <f>IF(tabProjList[[#This Row],[Link 2]]&lt;&gt;"",HYPERLINK(tabProjList[[#This Row],[Link 2]],"Link 2"),"")</f>
        <v>Link 2</v>
      </c>
      <c r="R178" s="428" t="str">
        <f>IF(tabProjList[[#This Row],[Link 3]]&lt;&gt;"",HYPERLINK(tabProjList[[#This Row],[Link 3]],"Link 3"),"")</f>
        <v/>
      </c>
      <c r="S178" s="428" t="str">
        <f>IF(tabProjList[[#This Row],[Link 4]]&lt;&gt;"",HYPERLINK(tabProjList[[#This Row],[Link 4]],"Link 4"),"")</f>
        <v/>
      </c>
      <c r="T178" s="428" t="str">
        <f>IF(tabProjList[[#This Row],[Link 5]]&lt;&gt;"",HYPERLINK(tabProjList[[#This Row],[Link 5]],"Link 5"),"")</f>
        <v/>
      </c>
      <c r="U178" s="428" t="str">
        <f>IF(tabProjList[[#This Row],[Link 6]]&lt;&gt;"",HYPERLINK(tabProjList[[#This Row],[Link 6]],"Link 6"),"")</f>
        <v/>
      </c>
      <c r="V178" s="428" t="str">
        <f>IF(tabProjList[[#This Row],[Link 7]]&lt;&gt;"",HYPERLINK(tabProjList[[#This Row],[Link 7]],"Link 7"),"")</f>
        <v/>
      </c>
      <c r="W178" s="446" t="s">
        <v>2221</v>
      </c>
      <c r="X178" s="446" t="s">
        <v>2220</v>
      </c>
      <c r="Y178" s="446" t="s">
        <v>413</v>
      </c>
      <c r="Z178" s="446" t="s">
        <v>413</v>
      </c>
      <c r="AA178" s="446" t="s">
        <v>413</v>
      </c>
      <c r="AB178" s="446" t="s">
        <v>413</v>
      </c>
      <c r="AC178" s="446" t="s">
        <v>413</v>
      </c>
    </row>
    <row r="179" spans="1:29" hidden="1">
      <c r="A179" s="434" t="s">
        <v>2230</v>
      </c>
      <c r="B179" s="422" t="s">
        <v>87</v>
      </c>
      <c r="C179" s="423" t="s">
        <v>2223</v>
      </c>
      <c r="D179" s="422" t="s">
        <v>908</v>
      </c>
      <c r="E179" s="451" t="s">
        <v>413</v>
      </c>
      <c r="F179" s="451" t="s">
        <v>413</v>
      </c>
      <c r="G179" s="451">
        <v>2006</v>
      </c>
      <c r="H179" s="451" t="s">
        <v>413</v>
      </c>
      <c r="I179" s="424" t="s">
        <v>302</v>
      </c>
      <c r="J179" s="449"/>
      <c r="K179" s="448"/>
      <c r="L179" s="448"/>
      <c r="M179" s="427" t="s">
        <v>907</v>
      </c>
      <c r="N179" s="466"/>
      <c r="O179" s="446" t="s">
        <v>2229</v>
      </c>
      <c r="P179" s="428" t="str">
        <f>IF(tabProjList[[#This Row],[Link 1]]&lt;&gt;"",HYPERLINK(tabProjList[[#This Row],[Link 1]],"Link 1"),"")</f>
        <v>Link 1</v>
      </c>
      <c r="Q179" s="428" t="str">
        <f>IF(tabProjList[[#This Row],[Link 2]]&lt;&gt;"",HYPERLINK(tabProjList[[#This Row],[Link 2]],"Link 2"),"")</f>
        <v>Link 2</v>
      </c>
      <c r="R179" s="428" t="str">
        <f>IF(tabProjList[[#This Row],[Link 3]]&lt;&gt;"",HYPERLINK(tabProjList[[#This Row],[Link 3]],"Link 3"),"")</f>
        <v/>
      </c>
      <c r="S179" s="428" t="str">
        <f>IF(tabProjList[[#This Row],[Link 4]]&lt;&gt;"",HYPERLINK(tabProjList[[#This Row],[Link 4]],"Link 4"),"")</f>
        <v/>
      </c>
      <c r="T179" s="428" t="str">
        <f>IF(tabProjList[[#This Row],[Link 5]]&lt;&gt;"",HYPERLINK(tabProjList[[#This Row],[Link 5]],"Link 5"),"")</f>
        <v/>
      </c>
      <c r="U179" s="428" t="str">
        <f>IF(tabProjList[[#This Row],[Link 6]]&lt;&gt;"",HYPERLINK(tabProjList[[#This Row],[Link 6]],"Link 6"),"")</f>
        <v/>
      </c>
      <c r="V179" s="428" t="str">
        <f>IF(tabProjList[[#This Row],[Link 7]]&lt;&gt;"",HYPERLINK(tabProjList[[#This Row],[Link 7]],"Link 7"),"")</f>
        <v/>
      </c>
      <c r="W179" s="446" t="s">
        <v>2221</v>
      </c>
      <c r="X179" s="446" t="s">
        <v>2220</v>
      </c>
      <c r="Y179" s="446" t="s">
        <v>413</v>
      </c>
      <c r="Z179" s="446" t="s">
        <v>413</v>
      </c>
      <c r="AA179" s="446" t="s">
        <v>413</v>
      </c>
      <c r="AB179" s="446" t="s">
        <v>413</v>
      </c>
      <c r="AC179" s="446" t="s">
        <v>413</v>
      </c>
    </row>
    <row r="180" spans="1:29" hidden="1">
      <c r="A180" s="421" t="s">
        <v>2228</v>
      </c>
      <c r="B180" s="422" t="s">
        <v>87</v>
      </c>
      <c r="C180" s="423" t="s">
        <v>2223</v>
      </c>
      <c r="D180" s="424" t="s">
        <v>908</v>
      </c>
      <c r="E180" s="425" t="s">
        <v>413</v>
      </c>
      <c r="F180" s="425" t="s">
        <v>413</v>
      </c>
      <c r="G180" s="425">
        <v>2010</v>
      </c>
      <c r="H180" s="425" t="s">
        <v>413</v>
      </c>
      <c r="I180" s="424" t="s">
        <v>302</v>
      </c>
      <c r="J180" s="424"/>
      <c r="K180" s="425">
        <v>16</v>
      </c>
      <c r="L180" s="425">
        <v>16</v>
      </c>
      <c r="M180" s="452" t="s">
        <v>907</v>
      </c>
      <c r="N180" s="454"/>
      <c r="O180" s="446" t="s">
        <v>2227</v>
      </c>
      <c r="P180" s="428" t="str">
        <f>IF(tabProjList[[#This Row],[Link 1]]&lt;&gt;"",HYPERLINK(tabProjList[[#This Row],[Link 1]],"Link 1"),"")</f>
        <v>Link 1</v>
      </c>
      <c r="Q180" s="428" t="str">
        <f>IF(tabProjList[[#This Row],[Link 2]]&lt;&gt;"",HYPERLINK(tabProjList[[#This Row],[Link 2]],"Link 2"),"")</f>
        <v>Link 2</v>
      </c>
      <c r="R180" s="428" t="str">
        <f>IF(tabProjList[[#This Row],[Link 3]]&lt;&gt;"",HYPERLINK(tabProjList[[#This Row],[Link 3]],"Link 3"),"")</f>
        <v/>
      </c>
      <c r="S180" s="428" t="str">
        <f>IF(tabProjList[[#This Row],[Link 4]]&lt;&gt;"",HYPERLINK(tabProjList[[#This Row],[Link 4]],"Link 4"),"")</f>
        <v/>
      </c>
      <c r="T180" s="428" t="str">
        <f>IF(tabProjList[[#This Row],[Link 5]]&lt;&gt;"",HYPERLINK(tabProjList[[#This Row],[Link 5]],"Link 5"),"")</f>
        <v/>
      </c>
      <c r="U180" s="428" t="str">
        <f>IF(tabProjList[[#This Row],[Link 6]]&lt;&gt;"",HYPERLINK(tabProjList[[#This Row],[Link 6]],"Link 6"),"")</f>
        <v/>
      </c>
      <c r="V180" s="428" t="str">
        <f>IF(tabProjList[[#This Row],[Link 7]]&lt;&gt;"",HYPERLINK(tabProjList[[#This Row],[Link 7]],"Link 7"),"")</f>
        <v/>
      </c>
      <c r="W180" s="446" t="s">
        <v>2221</v>
      </c>
      <c r="X180" s="446" t="s">
        <v>2220</v>
      </c>
      <c r="Y180" s="446" t="s">
        <v>413</v>
      </c>
      <c r="Z180" s="446" t="s">
        <v>413</v>
      </c>
      <c r="AA180" s="446" t="s">
        <v>413</v>
      </c>
      <c r="AB180" s="446" t="s">
        <v>413</v>
      </c>
      <c r="AC180" s="446" t="s">
        <v>413</v>
      </c>
    </row>
    <row r="181" spans="1:29" hidden="1">
      <c r="A181" s="421" t="s">
        <v>2226</v>
      </c>
      <c r="B181" s="422" t="s">
        <v>87</v>
      </c>
      <c r="C181" s="423" t="s">
        <v>2223</v>
      </c>
      <c r="D181" s="424" t="s">
        <v>908</v>
      </c>
      <c r="E181" s="425" t="s">
        <v>413</v>
      </c>
      <c r="F181" s="425" t="s">
        <v>413</v>
      </c>
      <c r="G181" s="425">
        <v>2001</v>
      </c>
      <c r="H181" s="425" t="s">
        <v>413</v>
      </c>
      <c r="I181" s="424" t="s">
        <v>302</v>
      </c>
      <c r="J181" s="426"/>
      <c r="K181" s="425"/>
      <c r="L181" s="425"/>
      <c r="M181" s="452" t="s">
        <v>907</v>
      </c>
      <c r="N181" s="454"/>
      <c r="O181" s="446" t="s">
        <v>2225</v>
      </c>
      <c r="P181" s="428" t="str">
        <f>IF(tabProjList[[#This Row],[Link 1]]&lt;&gt;"",HYPERLINK(tabProjList[[#This Row],[Link 1]],"Link 1"),"")</f>
        <v>Link 1</v>
      </c>
      <c r="Q181" s="428" t="str">
        <f>IF(tabProjList[[#This Row],[Link 2]]&lt;&gt;"",HYPERLINK(tabProjList[[#This Row],[Link 2]],"Link 2"),"")</f>
        <v>Link 2</v>
      </c>
      <c r="R181" s="428" t="str">
        <f>IF(tabProjList[[#This Row],[Link 3]]&lt;&gt;"",HYPERLINK(tabProjList[[#This Row],[Link 3]],"Link 3"),"")</f>
        <v/>
      </c>
      <c r="S181" s="428" t="str">
        <f>IF(tabProjList[[#This Row],[Link 4]]&lt;&gt;"",HYPERLINK(tabProjList[[#This Row],[Link 4]],"Link 4"),"")</f>
        <v/>
      </c>
      <c r="T181" s="428" t="str">
        <f>IF(tabProjList[[#This Row],[Link 5]]&lt;&gt;"",HYPERLINK(tabProjList[[#This Row],[Link 5]],"Link 5"),"")</f>
        <v/>
      </c>
      <c r="U181" s="428" t="str">
        <f>IF(tabProjList[[#This Row],[Link 6]]&lt;&gt;"",HYPERLINK(tabProjList[[#This Row],[Link 6]],"Link 6"),"")</f>
        <v/>
      </c>
      <c r="V181" s="428" t="str">
        <f>IF(tabProjList[[#This Row],[Link 7]]&lt;&gt;"",HYPERLINK(tabProjList[[#This Row],[Link 7]],"Link 7"),"")</f>
        <v/>
      </c>
      <c r="W181" s="446" t="s">
        <v>2221</v>
      </c>
      <c r="X181" s="446" t="s">
        <v>2220</v>
      </c>
      <c r="Y181" s="446" t="s">
        <v>413</v>
      </c>
      <c r="Z181" s="446" t="s">
        <v>413</v>
      </c>
      <c r="AA181" s="446" t="s">
        <v>413</v>
      </c>
      <c r="AB181" s="446" t="s">
        <v>413</v>
      </c>
      <c r="AC181" s="446" t="s">
        <v>413</v>
      </c>
    </row>
    <row r="182" spans="1:29" hidden="1">
      <c r="A182" s="421" t="s">
        <v>2224</v>
      </c>
      <c r="B182" s="422" t="s">
        <v>87</v>
      </c>
      <c r="C182" s="423" t="s">
        <v>2223</v>
      </c>
      <c r="D182" s="424" t="s">
        <v>908</v>
      </c>
      <c r="E182" s="425" t="s">
        <v>413</v>
      </c>
      <c r="F182" s="425" t="s">
        <v>413</v>
      </c>
      <c r="G182" s="425">
        <v>2008</v>
      </c>
      <c r="H182" s="425" t="s">
        <v>413</v>
      </c>
      <c r="I182" s="424" t="s">
        <v>302</v>
      </c>
      <c r="J182" s="424"/>
      <c r="K182" s="425"/>
      <c r="L182" s="425"/>
      <c r="M182" s="452" t="s">
        <v>907</v>
      </c>
      <c r="N182" s="454"/>
      <c r="O182" s="446" t="s">
        <v>2222</v>
      </c>
      <c r="P182" s="428" t="str">
        <f>IF(tabProjList[[#This Row],[Link 1]]&lt;&gt;"",HYPERLINK(tabProjList[[#This Row],[Link 1]],"Link 1"),"")</f>
        <v>Link 1</v>
      </c>
      <c r="Q182" s="428" t="str">
        <f>IF(tabProjList[[#This Row],[Link 2]]&lt;&gt;"",HYPERLINK(tabProjList[[#This Row],[Link 2]],"Link 2"),"")</f>
        <v>Link 2</v>
      </c>
      <c r="R182" s="428" t="str">
        <f>IF(tabProjList[[#This Row],[Link 3]]&lt;&gt;"",HYPERLINK(tabProjList[[#This Row],[Link 3]],"Link 3"),"")</f>
        <v/>
      </c>
      <c r="S182" s="428" t="str">
        <f>IF(tabProjList[[#This Row],[Link 4]]&lt;&gt;"",HYPERLINK(tabProjList[[#This Row],[Link 4]],"Link 4"),"")</f>
        <v/>
      </c>
      <c r="T182" s="428" t="str">
        <f>IF(tabProjList[[#This Row],[Link 5]]&lt;&gt;"",HYPERLINK(tabProjList[[#This Row],[Link 5]],"Link 5"),"")</f>
        <v/>
      </c>
      <c r="U182" s="428" t="str">
        <f>IF(tabProjList[[#This Row],[Link 6]]&lt;&gt;"",HYPERLINK(tabProjList[[#This Row],[Link 6]],"Link 6"),"")</f>
        <v/>
      </c>
      <c r="V182" s="428" t="str">
        <f>IF(tabProjList[[#This Row],[Link 7]]&lt;&gt;"",HYPERLINK(tabProjList[[#This Row],[Link 7]],"Link 7"),"")</f>
        <v/>
      </c>
      <c r="W182" s="446" t="s">
        <v>2221</v>
      </c>
      <c r="X182" s="446" t="s">
        <v>2220</v>
      </c>
      <c r="Y182" s="446" t="s">
        <v>413</v>
      </c>
      <c r="Z182" s="446" t="s">
        <v>413</v>
      </c>
      <c r="AA182" s="446" t="s">
        <v>413</v>
      </c>
      <c r="AB182" s="446" t="s">
        <v>413</v>
      </c>
      <c r="AC182" s="446" t="s">
        <v>413</v>
      </c>
    </row>
    <row r="183" spans="1:29" ht="13.5" hidden="1" customHeight="1">
      <c r="A183" s="421" t="s">
        <v>2219</v>
      </c>
      <c r="B183" s="422" t="s">
        <v>2218</v>
      </c>
      <c r="C183" s="423" t="s">
        <v>2217</v>
      </c>
      <c r="D183" s="424" t="s">
        <v>892</v>
      </c>
      <c r="E183" s="425">
        <v>2022</v>
      </c>
      <c r="F183" s="425">
        <v>2024</v>
      </c>
      <c r="G183" s="425">
        <v>2026</v>
      </c>
      <c r="H183" s="425" t="s">
        <v>413</v>
      </c>
      <c r="I183" s="424" t="s">
        <v>798</v>
      </c>
      <c r="J183" s="424"/>
      <c r="K183" s="425">
        <v>0.4</v>
      </c>
      <c r="L183" s="425">
        <v>0.4</v>
      </c>
      <c r="M183" s="452" t="s">
        <v>881</v>
      </c>
      <c r="N183" s="454" t="s">
        <v>113</v>
      </c>
      <c r="O183" s="446"/>
      <c r="P183" s="428" t="str">
        <f>IF(tabProjList[[#This Row],[Link 1]]&lt;&gt;"",HYPERLINK(tabProjList[[#This Row],[Link 1]],"Link 1"),"")</f>
        <v>Link 1</v>
      </c>
      <c r="Q183" s="428" t="str">
        <f>IF(tabProjList[[#This Row],[Link 2]]&lt;&gt;"",HYPERLINK(tabProjList[[#This Row],[Link 2]],"Link 2"),"")</f>
        <v>Link 2</v>
      </c>
      <c r="R183" s="428" t="str">
        <f>IF(tabProjList[[#This Row],[Link 3]]&lt;&gt;"",HYPERLINK(tabProjList[[#This Row],[Link 3]],"Link 3"),"")</f>
        <v>Link 3</v>
      </c>
      <c r="S183" s="428" t="str">
        <f>IF(tabProjList[[#This Row],[Link 4]]&lt;&gt;"",HYPERLINK(tabProjList[[#This Row],[Link 4]],"Link 4"),"")</f>
        <v>Link 4</v>
      </c>
      <c r="T183" s="428" t="str">
        <f>IF(tabProjList[[#This Row],[Link 5]]&lt;&gt;"",HYPERLINK(tabProjList[[#This Row],[Link 5]],"Link 5"),"")</f>
        <v>Link 5</v>
      </c>
      <c r="U183" s="428" t="str">
        <f>IF(tabProjList[[#This Row],[Link 6]]&lt;&gt;"",HYPERLINK(tabProjList[[#This Row],[Link 6]],"Link 6"),"")</f>
        <v>Link 6</v>
      </c>
      <c r="V183" s="428" t="str">
        <f>IF(tabProjList[[#This Row],[Link 7]]&lt;&gt;"",HYPERLINK(tabProjList[[#This Row],[Link 7]],"Link 7"),"")</f>
        <v/>
      </c>
      <c r="W183" s="446" t="s">
        <v>2216</v>
      </c>
      <c r="X183" s="446" t="s">
        <v>2215</v>
      </c>
      <c r="Y183" s="446" t="s">
        <v>2214</v>
      </c>
      <c r="Z183" s="446" t="s">
        <v>2213</v>
      </c>
      <c r="AA183" s="446" t="s">
        <v>2212</v>
      </c>
      <c r="AB183" s="446" t="s">
        <v>2211</v>
      </c>
      <c r="AC183" s="446" t="s">
        <v>413</v>
      </c>
    </row>
    <row r="184" spans="1:29" hidden="1">
      <c r="A184" s="434" t="s">
        <v>2210</v>
      </c>
      <c r="B184" s="450" t="s">
        <v>2209</v>
      </c>
      <c r="C184" s="423" t="s">
        <v>2208</v>
      </c>
      <c r="D184" s="450" t="s">
        <v>779</v>
      </c>
      <c r="E184" s="451" t="s">
        <v>413</v>
      </c>
      <c r="F184" s="451" t="s">
        <v>413</v>
      </c>
      <c r="G184" s="451" t="s">
        <v>413</v>
      </c>
      <c r="H184" s="451" t="s">
        <v>413</v>
      </c>
      <c r="I184" s="424" t="s">
        <v>798</v>
      </c>
      <c r="J184" s="449"/>
      <c r="K184" s="448"/>
      <c r="L184" s="448"/>
      <c r="M184" s="427" t="s">
        <v>881</v>
      </c>
      <c r="N184" s="466" t="s">
        <v>898</v>
      </c>
      <c r="O184" s="446"/>
      <c r="P184" s="428" t="str">
        <f>IF(tabProjList[[#This Row],[Link 1]]&lt;&gt;"",HYPERLINK(tabProjList[[#This Row],[Link 1]],"Link 1"),"")</f>
        <v/>
      </c>
      <c r="Q184" s="428" t="str">
        <f>IF(tabProjList[[#This Row],[Link 2]]&lt;&gt;"",HYPERLINK(tabProjList[[#This Row],[Link 2]],"Link 2"),"")</f>
        <v/>
      </c>
      <c r="R184" s="428" t="str">
        <f>IF(tabProjList[[#This Row],[Link 3]]&lt;&gt;"",HYPERLINK(tabProjList[[#This Row],[Link 3]],"Link 3"),"")</f>
        <v/>
      </c>
      <c r="S184" s="428" t="str">
        <f>IF(tabProjList[[#This Row],[Link 4]]&lt;&gt;"",HYPERLINK(tabProjList[[#This Row],[Link 4]],"Link 4"),"")</f>
        <v/>
      </c>
      <c r="T184" s="428" t="str">
        <f>IF(tabProjList[[#This Row],[Link 5]]&lt;&gt;"",HYPERLINK(tabProjList[[#This Row],[Link 5]],"Link 5"),"")</f>
        <v/>
      </c>
      <c r="U184" s="428" t="str">
        <f>IF(tabProjList[[#This Row],[Link 6]]&lt;&gt;"",HYPERLINK(tabProjList[[#This Row],[Link 6]],"Link 6"),"")</f>
        <v/>
      </c>
      <c r="V184" s="428" t="str">
        <f>IF(tabProjList[[#This Row],[Link 7]]&lt;&gt;"",HYPERLINK(tabProjList[[#This Row],[Link 7]],"Link 7"),"")</f>
        <v/>
      </c>
      <c r="W184" s="446" t="s">
        <v>413</v>
      </c>
      <c r="X184" s="446" t="s">
        <v>413</v>
      </c>
      <c r="Y184" s="446" t="s">
        <v>413</v>
      </c>
      <c r="Z184" s="446" t="s">
        <v>413</v>
      </c>
      <c r="AA184" s="446" t="s">
        <v>413</v>
      </c>
      <c r="AB184" s="446" t="s">
        <v>413</v>
      </c>
      <c r="AC184" s="446" t="s">
        <v>413</v>
      </c>
    </row>
    <row r="185" spans="1:29" hidden="1">
      <c r="A185" s="421" t="s">
        <v>2207</v>
      </c>
      <c r="B185" s="422" t="s">
        <v>102</v>
      </c>
      <c r="C185" s="423" t="s">
        <v>2206</v>
      </c>
      <c r="D185" s="424" t="s">
        <v>779</v>
      </c>
      <c r="E185" s="425">
        <v>2021</v>
      </c>
      <c r="F185" s="425" t="s">
        <v>413</v>
      </c>
      <c r="G185" s="425">
        <v>2029</v>
      </c>
      <c r="H185" s="425" t="s">
        <v>413</v>
      </c>
      <c r="I185" s="424" t="s">
        <v>798</v>
      </c>
      <c r="J185" s="424"/>
      <c r="K185" s="425"/>
      <c r="L185" s="425"/>
      <c r="M185" s="452" t="s">
        <v>876</v>
      </c>
      <c r="N185" s="454" t="s">
        <v>891</v>
      </c>
      <c r="O185" s="446" t="s">
        <v>937</v>
      </c>
      <c r="P185" s="428" t="str">
        <f>IF(tabProjList[[#This Row],[Link 1]]&lt;&gt;"",HYPERLINK(tabProjList[[#This Row],[Link 1]],"Link 1"),"")</f>
        <v>Link 1</v>
      </c>
      <c r="Q185" s="428" t="str">
        <f>IF(tabProjList[[#This Row],[Link 2]]&lt;&gt;"",HYPERLINK(tabProjList[[#This Row],[Link 2]],"Link 2"),"")</f>
        <v>Link 2</v>
      </c>
      <c r="R185" s="428" t="str">
        <f>IF(tabProjList[[#This Row],[Link 3]]&lt;&gt;"",HYPERLINK(tabProjList[[#This Row],[Link 3]],"Link 3"),"")</f>
        <v>Link 3</v>
      </c>
      <c r="S185" s="428" t="str">
        <f>IF(tabProjList[[#This Row],[Link 4]]&lt;&gt;"",HYPERLINK(tabProjList[[#This Row],[Link 4]],"Link 4"),"")</f>
        <v/>
      </c>
      <c r="T185" s="428" t="str">
        <f>IF(tabProjList[[#This Row],[Link 5]]&lt;&gt;"",HYPERLINK(tabProjList[[#This Row],[Link 5]],"Link 5"),"")</f>
        <v/>
      </c>
      <c r="U185" s="428" t="str">
        <f>IF(tabProjList[[#This Row],[Link 6]]&lt;&gt;"",HYPERLINK(tabProjList[[#This Row],[Link 6]],"Link 6"),"")</f>
        <v/>
      </c>
      <c r="V185" s="428" t="str">
        <f>IF(tabProjList[[#This Row],[Link 7]]&lt;&gt;"",HYPERLINK(tabProjList[[#This Row],[Link 7]],"Link 7"),"")</f>
        <v/>
      </c>
      <c r="W185" s="446" t="s">
        <v>2205</v>
      </c>
      <c r="X185" s="446" t="s">
        <v>2204</v>
      </c>
      <c r="Y185" s="446" t="s">
        <v>2203</v>
      </c>
      <c r="Z185" s="446" t="s">
        <v>413</v>
      </c>
      <c r="AA185" s="446" t="s">
        <v>413</v>
      </c>
      <c r="AB185" s="446" t="s">
        <v>413</v>
      </c>
      <c r="AC185" s="446" t="s">
        <v>413</v>
      </c>
    </row>
    <row r="186" spans="1:29" hidden="1">
      <c r="A186" s="434" t="s">
        <v>2202</v>
      </c>
      <c r="B186" s="450" t="s">
        <v>878</v>
      </c>
      <c r="C186" s="423" t="s">
        <v>2199</v>
      </c>
      <c r="D186" s="450" t="s">
        <v>779</v>
      </c>
      <c r="E186" s="453">
        <v>2019</v>
      </c>
      <c r="F186" s="453">
        <v>2024</v>
      </c>
      <c r="G186" s="453">
        <v>2027</v>
      </c>
      <c r="H186" s="451" t="s">
        <v>413</v>
      </c>
      <c r="I186" s="424" t="s">
        <v>798</v>
      </c>
      <c r="J186" s="449">
        <v>1</v>
      </c>
      <c r="K186" s="448">
        <v>4.3</v>
      </c>
      <c r="L186" s="448">
        <v>4.3</v>
      </c>
      <c r="M186" s="427" t="s">
        <v>928</v>
      </c>
      <c r="N186" s="466" t="s">
        <v>113</v>
      </c>
      <c r="O186" s="446" t="s">
        <v>875</v>
      </c>
      <c r="P186" s="428" t="str">
        <f>IF(tabProjList[[#This Row],[Link 1]]&lt;&gt;"",HYPERLINK(tabProjList[[#This Row],[Link 1]],"Link 1"),"")</f>
        <v>Link 1</v>
      </c>
      <c r="Q186" s="428" t="str">
        <f>IF(tabProjList[[#This Row],[Link 2]]&lt;&gt;"",HYPERLINK(tabProjList[[#This Row],[Link 2]],"Link 2"),"")</f>
        <v>Link 2</v>
      </c>
      <c r="R186" s="428" t="str">
        <f>IF(tabProjList[[#This Row],[Link 3]]&lt;&gt;"",HYPERLINK(tabProjList[[#This Row],[Link 3]],"Link 3"),"")</f>
        <v>Link 3</v>
      </c>
      <c r="S186" s="428" t="str">
        <f>IF(tabProjList[[#This Row],[Link 4]]&lt;&gt;"",HYPERLINK(tabProjList[[#This Row],[Link 4]],"Link 4"),"")</f>
        <v/>
      </c>
      <c r="T186" s="428" t="str">
        <f>IF(tabProjList[[#This Row],[Link 5]]&lt;&gt;"",HYPERLINK(tabProjList[[#This Row],[Link 5]],"Link 5"),"")</f>
        <v/>
      </c>
      <c r="U186" s="428" t="str">
        <f>IF(tabProjList[[#This Row],[Link 6]]&lt;&gt;"",HYPERLINK(tabProjList[[#This Row],[Link 6]],"Link 6"),"")</f>
        <v/>
      </c>
      <c r="V186" s="428" t="str">
        <f>IF(tabProjList[[#This Row],[Link 7]]&lt;&gt;"",HYPERLINK(tabProjList[[#This Row],[Link 7]],"Link 7"),"")</f>
        <v/>
      </c>
      <c r="W186" s="446" t="s">
        <v>2198</v>
      </c>
      <c r="X186" s="446" t="s">
        <v>2197</v>
      </c>
      <c r="Y186" s="446" t="s">
        <v>2201</v>
      </c>
      <c r="Z186" s="446" t="s">
        <v>413</v>
      </c>
      <c r="AA186" s="446" t="s">
        <v>413</v>
      </c>
      <c r="AB186" s="446" t="s">
        <v>413</v>
      </c>
      <c r="AC186" s="446" t="s">
        <v>413</v>
      </c>
    </row>
    <row r="187" spans="1:29" hidden="1">
      <c r="A187" s="474" t="s">
        <v>2200</v>
      </c>
      <c r="B187" s="472" t="s">
        <v>878</v>
      </c>
      <c r="C187" s="473" t="s">
        <v>2199</v>
      </c>
      <c r="D187" s="422" t="s">
        <v>779</v>
      </c>
      <c r="E187" s="472">
        <v>2019</v>
      </c>
      <c r="F187" s="472">
        <v>2024</v>
      </c>
      <c r="G187" s="451">
        <v>2030</v>
      </c>
      <c r="H187" s="451" t="s">
        <v>413</v>
      </c>
      <c r="I187" s="424" t="s">
        <v>798</v>
      </c>
      <c r="J187" s="483">
        <v>2</v>
      </c>
      <c r="K187" s="470">
        <v>3.7</v>
      </c>
      <c r="L187" s="470">
        <v>3.7</v>
      </c>
      <c r="M187" s="452" t="s">
        <v>928</v>
      </c>
      <c r="N187" s="454" t="s">
        <v>113</v>
      </c>
      <c r="O187" s="446" t="s">
        <v>875</v>
      </c>
      <c r="P187" s="428" t="str">
        <f>IF(tabProjList[[#This Row],[Link 1]]&lt;&gt;"",HYPERLINK(tabProjList[[#This Row],[Link 1]],"Link 1"),"")</f>
        <v>Link 1</v>
      </c>
      <c r="Q187" s="428" t="str">
        <f>IF(tabProjList[[#This Row],[Link 2]]&lt;&gt;"",HYPERLINK(tabProjList[[#This Row],[Link 2]],"Link 2"),"")</f>
        <v>Link 2</v>
      </c>
      <c r="R187" s="428" t="str">
        <f>IF(tabProjList[[#This Row],[Link 3]]&lt;&gt;"",HYPERLINK(tabProjList[[#This Row],[Link 3]],"Link 3"),"")</f>
        <v/>
      </c>
      <c r="S187" s="428" t="str">
        <f>IF(tabProjList[[#This Row],[Link 4]]&lt;&gt;"",HYPERLINK(tabProjList[[#This Row],[Link 4]],"Link 4"),"")</f>
        <v/>
      </c>
      <c r="T187" s="428" t="str">
        <f>IF(tabProjList[[#This Row],[Link 5]]&lt;&gt;"",HYPERLINK(tabProjList[[#This Row],[Link 5]],"Link 5"),"")</f>
        <v/>
      </c>
      <c r="U187" s="428" t="str">
        <f>IF(tabProjList[[#This Row],[Link 6]]&lt;&gt;"",HYPERLINK(tabProjList[[#This Row],[Link 6]],"Link 6"),"")</f>
        <v/>
      </c>
      <c r="V187" s="428" t="str">
        <f>IF(tabProjList[[#This Row],[Link 7]]&lt;&gt;"",HYPERLINK(tabProjList[[#This Row],[Link 7]],"Link 7"),"")</f>
        <v/>
      </c>
      <c r="W187" s="446" t="s">
        <v>2198</v>
      </c>
      <c r="X187" s="446" t="s">
        <v>2197</v>
      </c>
      <c r="Y187" s="446" t="s">
        <v>413</v>
      </c>
      <c r="Z187" s="446" t="s">
        <v>413</v>
      </c>
      <c r="AA187" s="446" t="s">
        <v>413</v>
      </c>
      <c r="AB187" s="446" t="s">
        <v>413</v>
      </c>
      <c r="AC187" s="446" t="s">
        <v>413</v>
      </c>
    </row>
    <row r="188" spans="1:29" hidden="1">
      <c r="A188" s="421" t="s">
        <v>2196</v>
      </c>
      <c r="B188" s="422" t="s">
        <v>87</v>
      </c>
      <c r="C188" s="423" t="s">
        <v>2195</v>
      </c>
      <c r="D188" s="422" t="s">
        <v>892</v>
      </c>
      <c r="E188" s="453">
        <v>2016</v>
      </c>
      <c r="F188" s="453" t="s">
        <v>413</v>
      </c>
      <c r="G188" s="453">
        <v>2025</v>
      </c>
      <c r="H188" s="453" t="s">
        <v>413</v>
      </c>
      <c r="I188" s="424" t="s">
        <v>798</v>
      </c>
      <c r="J188" s="424"/>
      <c r="K188" s="425">
        <v>3</v>
      </c>
      <c r="L188" s="425">
        <v>3</v>
      </c>
      <c r="M188" s="452" t="s">
        <v>928</v>
      </c>
      <c r="N188" s="454" t="s">
        <v>898</v>
      </c>
      <c r="O188" s="446"/>
      <c r="P188" s="428" t="str">
        <f>IF(tabProjList[[#This Row],[Link 1]]&lt;&gt;"",HYPERLINK(tabProjList[[#This Row],[Link 1]],"Link 1"),"")</f>
        <v>Link 1</v>
      </c>
      <c r="Q188" s="428" t="str">
        <f>IF(tabProjList[[#This Row],[Link 2]]&lt;&gt;"",HYPERLINK(tabProjList[[#This Row],[Link 2]],"Link 2"),"")</f>
        <v>Link 2</v>
      </c>
      <c r="R188" s="428" t="str">
        <f>IF(tabProjList[[#This Row],[Link 3]]&lt;&gt;"",HYPERLINK(tabProjList[[#This Row],[Link 3]],"Link 3"),"")</f>
        <v>Link 3</v>
      </c>
      <c r="S188" s="428" t="str">
        <f>IF(tabProjList[[#This Row],[Link 4]]&lt;&gt;"",HYPERLINK(tabProjList[[#This Row],[Link 4]],"Link 4"),"")</f>
        <v>Link 4</v>
      </c>
      <c r="T188" s="428" t="str">
        <f>IF(tabProjList[[#This Row],[Link 5]]&lt;&gt;"",HYPERLINK(tabProjList[[#This Row],[Link 5]],"Link 5"),"")</f>
        <v>Link 5</v>
      </c>
      <c r="U188" s="428" t="str">
        <f>IF(tabProjList[[#This Row],[Link 6]]&lt;&gt;"",HYPERLINK(tabProjList[[#This Row],[Link 6]],"Link 6"),"")</f>
        <v>Link 6</v>
      </c>
      <c r="V188" s="428" t="str">
        <f>IF(tabProjList[[#This Row],[Link 7]]&lt;&gt;"",HYPERLINK(tabProjList[[#This Row],[Link 7]],"Link 7"),"")</f>
        <v>Link 7</v>
      </c>
      <c r="W188" s="446" t="s">
        <v>2194</v>
      </c>
      <c r="X188" s="446" t="s">
        <v>2193</v>
      </c>
      <c r="Y188" s="446" t="s">
        <v>2192</v>
      </c>
      <c r="Z188" s="446" t="s">
        <v>2191</v>
      </c>
      <c r="AA188" s="446" t="s">
        <v>1310</v>
      </c>
      <c r="AB188" s="446" t="s">
        <v>2190</v>
      </c>
      <c r="AC188" s="446" t="s">
        <v>2189</v>
      </c>
    </row>
    <row r="189" spans="1:29" hidden="1">
      <c r="A189" s="421" t="s">
        <v>2187</v>
      </c>
      <c r="B189" s="422" t="s">
        <v>102</v>
      </c>
      <c r="C189" s="423" t="s">
        <v>2188</v>
      </c>
      <c r="D189" s="424" t="s">
        <v>107</v>
      </c>
      <c r="E189" s="425">
        <v>2022</v>
      </c>
      <c r="F189" s="425" t="s">
        <v>413</v>
      </c>
      <c r="G189" s="425" t="s">
        <v>413</v>
      </c>
      <c r="H189" s="425" t="s">
        <v>413</v>
      </c>
      <c r="I189" s="424" t="s">
        <v>798</v>
      </c>
      <c r="J189" s="424"/>
      <c r="K189" s="425">
        <v>5</v>
      </c>
      <c r="L189" s="425">
        <v>5</v>
      </c>
      <c r="M189" s="452" t="s">
        <v>918</v>
      </c>
      <c r="N189" s="466" t="s">
        <v>113</v>
      </c>
      <c r="O189" s="446" t="s">
        <v>2187</v>
      </c>
      <c r="P189" s="428" t="str">
        <f>IF(tabProjList[[#This Row],[Link 1]]&lt;&gt;"",HYPERLINK(tabProjList[[#This Row],[Link 1]],"Link 1"),"")</f>
        <v>Link 1</v>
      </c>
      <c r="Q189" s="428" t="str">
        <f>IF(tabProjList[[#This Row],[Link 2]]&lt;&gt;"",HYPERLINK(tabProjList[[#This Row],[Link 2]],"Link 2"),"")</f>
        <v>Link 2</v>
      </c>
      <c r="R189" s="428" t="str">
        <f>IF(tabProjList[[#This Row],[Link 3]]&lt;&gt;"",HYPERLINK(tabProjList[[#This Row],[Link 3]],"Link 3"),"")</f>
        <v>Link 3</v>
      </c>
      <c r="S189" s="428" t="str">
        <f>IF(tabProjList[[#This Row],[Link 4]]&lt;&gt;"",HYPERLINK(tabProjList[[#This Row],[Link 4]],"Link 4"),"")</f>
        <v/>
      </c>
      <c r="T189" s="428" t="str">
        <f>IF(tabProjList[[#This Row],[Link 5]]&lt;&gt;"",HYPERLINK(tabProjList[[#This Row],[Link 5]],"Link 5"),"")</f>
        <v/>
      </c>
      <c r="U189" s="428" t="str">
        <f>IF(tabProjList[[#This Row],[Link 6]]&lt;&gt;"",HYPERLINK(tabProjList[[#This Row],[Link 6]],"Link 6"),"")</f>
        <v/>
      </c>
      <c r="V189" s="428" t="str">
        <f>IF(tabProjList[[#This Row],[Link 7]]&lt;&gt;"",HYPERLINK(tabProjList[[#This Row],[Link 7]],"Link 7"),"")</f>
        <v/>
      </c>
      <c r="W189" s="446" t="s">
        <v>1023</v>
      </c>
      <c r="X189" s="446" t="s">
        <v>2186</v>
      </c>
      <c r="Y189" s="446" t="s">
        <v>2185</v>
      </c>
      <c r="Z189" s="446" t="s">
        <v>413</v>
      </c>
      <c r="AA189" s="446" t="s">
        <v>413</v>
      </c>
      <c r="AB189" s="446" t="s">
        <v>413</v>
      </c>
      <c r="AC189" s="446" t="s">
        <v>413</v>
      </c>
    </row>
    <row r="190" spans="1:29" hidden="1">
      <c r="A190" s="421" t="s">
        <v>2184</v>
      </c>
      <c r="B190" s="422" t="s">
        <v>87</v>
      </c>
      <c r="C190" s="423" t="s">
        <v>2183</v>
      </c>
      <c r="D190" s="422" t="s">
        <v>892</v>
      </c>
      <c r="E190" s="453">
        <v>2021</v>
      </c>
      <c r="F190" s="453" t="s">
        <v>413</v>
      </c>
      <c r="G190" s="453">
        <v>2026</v>
      </c>
      <c r="H190" s="453" t="s">
        <v>413</v>
      </c>
      <c r="I190" s="424" t="s">
        <v>798</v>
      </c>
      <c r="J190" s="424"/>
      <c r="K190" s="425">
        <v>5</v>
      </c>
      <c r="L190" s="425">
        <v>5</v>
      </c>
      <c r="M190" s="427" t="s">
        <v>923</v>
      </c>
      <c r="N190" s="454" t="s">
        <v>113</v>
      </c>
      <c r="O190" s="446"/>
      <c r="P190" s="428" t="str">
        <f>IF(tabProjList[[#This Row],[Link 1]]&lt;&gt;"",HYPERLINK(tabProjList[[#This Row],[Link 1]],"Link 1"),"")</f>
        <v>Link 1</v>
      </c>
      <c r="Q190" s="428" t="str">
        <f>IF(tabProjList[[#This Row],[Link 2]]&lt;&gt;"",HYPERLINK(tabProjList[[#This Row],[Link 2]],"Link 2"),"")</f>
        <v/>
      </c>
      <c r="R190" s="428" t="str">
        <f>IF(tabProjList[[#This Row],[Link 3]]&lt;&gt;"",HYPERLINK(tabProjList[[#This Row],[Link 3]],"Link 3"),"")</f>
        <v/>
      </c>
      <c r="S190" s="428" t="str">
        <f>IF(tabProjList[[#This Row],[Link 4]]&lt;&gt;"",HYPERLINK(tabProjList[[#This Row],[Link 4]],"Link 4"),"")</f>
        <v/>
      </c>
      <c r="T190" s="428" t="str">
        <f>IF(tabProjList[[#This Row],[Link 5]]&lt;&gt;"",HYPERLINK(tabProjList[[#This Row],[Link 5]],"Link 5"),"")</f>
        <v/>
      </c>
      <c r="U190" s="428" t="str">
        <f>IF(tabProjList[[#This Row],[Link 6]]&lt;&gt;"",HYPERLINK(tabProjList[[#This Row],[Link 6]],"Link 6"),"")</f>
        <v/>
      </c>
      <c r="V190" s="428" t="str">
        <f>IF(tabProjList[[#This Row],[Link 7]]&lt;&gt;"",HYPERLINK(tabProjList[[#This Row],[Link 7]],"Link 7"),"")</f>
        <v/>
      </c>
      <c r="W190" s="446" t="s">
        <v>2182</v>
      </c>
      <c r="X190" s="446" t="s">
        <v>413</v>
      </c>
      <c r="Y190" s="446" t="s">
        <v>413</v>
      </c>
      <c r="Z190" s="446" t="s">
        <v>413</v>
      </c>
      <c r="AA190" s="446" t="s">
        <v>413</v>
      </c>
      <c r="AB190" s="446" t="s">
        <v>413</v>
      </c>
      <c r="AC190" s="446" t="s">
        <v>413</v>
      </c>
    </row>
    <row r="191" spans="1:29" hidden="1">
      <c r="A191" s="421" t="s">
        <v>2180</v>
      </c>
      <c r="B191" s="422" t="s">
        <v>87</v>
      </c>
      <c r="C191" s="423" t="s">
        <v>2181</v>
      </c>
      <c r="D191" s="422" t="s">
        <v>107</v>
      </c>
      <c r="E191" s="453">
        <v>2022</v>
      </c>
      <c r="F191" s="453" t="s">
        <v>413</v>
      </c>
      <c r="G191" s="453" t="s">
        <v>413</v>
      </c>
      <c r="H191" s="453" t="s">
        <v>413</v>
      </c>
      <c r="I191" s="424" t="s">
        <v>798</v>
      </c>
      <c r="J191" s="424"/>
      <c r="K191" s="425"/>
      <c r="L191" s="425"/>
      <c r="M191" s="452" t="s">
        <v>958</v>
      </c>
      <c r="N191" s="454" t="s">
        <v>113</v>
      </c>
      <c r="O191" s="446" t="s">
        <v>2180</v>
      </c>
      <c r="P191" s="428" t="str">
        <f>IF(tabProjList[[#This Row],[Link 1]]&lt;&gt;"",HYPERLINK(tabProjList[[#This Row],[Link 1]],"Link 1"),"")</f>
        <v>Link 1</v>
      </c>
      <c r="Q191" s="428" t="str">
        <f>IF(tabProjList[[#This Row],[Link 2]]&lt;&gt;"",HYPERLINK(tabProjList[[#This Row],[Link 2]],"Link 2"),"")</f>
        <v/>
      </c>
      <c r="R191" s="428" t="str">
        <f>IF(tabProjList[[#This Row],[Link 3]]&lt;&gt;"",HYPERLINK(tabProjList[[#This Row],[Link 3]],"Link 3"),"")</f>
        <v/>
      </c>
      <c r="S191" s="428" t="str">
        <f>IF(tabProjList[[#This Row],[Link 4]]&lt;&gt;"",HYPERLINK(tabProjList[[#This Row],[Link 4]],"Link 4"),"")</f>
        <v/>
      </c>
      <c r="T191" s="428" t="str">
        <f>IF(tabProjList[[#This Row],[Link 5]]&lt;&gt;"",HYPERLINK(tabProjList[[#This Row],[Link 5]],"Link 5"),"")</f>
        <v/>
      </c>
      <c r="U191" s="428" t="str">
        <f>IF(tabProjList[[#This Row],[Link 6]]&lt;&gt;"",HYPERLINK(tabProjList[[#This Row],[Link 6]],"Link 6"),"")</f>
        <v/>
      </c>
      <c r="V191" s="428" t="str">
        <f>IF(tabProjList[[#This Row],[Link 7]]&lt;&gt;"",HYPERLINK(tabProjList[[#This Row],[Link 7]],"Link 7"),"")</f>
        <v/>
      </c>
      <c r="W191" s="446" t="s">
        <v>2179</v>
      </c>
      <c r="X191" s="446" t="s">
        <v>413</v>
      </c>
      <c r="Y191" s="446" t="s">
        <v>413</v>
      </c>
      <c r="Z191" s="446" t="s">
        <v>413</v>
      </c>
      <c r="AA191" s="446" t="s">
        <v>413</v>
      </c>
      <c r="AB191" s="446" t="s">
        <v>413</v>
      </c>
      <c r="AC191" s="446" t="s">
        <v>413</v>
      </c>
    </row>
    <row r="192" spans="1:29" hidden="1">
      <c r="A192" s="421" t="s">
        <v>2178</v>
      </c>
      <c r="B192" s="422" t="s">
        <v>2174</v>
      </c>
      <c r="C192" s="423" t="s">
        <v>2173</v>
      </c>
      <c r="D192" s="424" t="s">
        <v>908</v>
      </c>
      <c r="E192" s="425">
        <v>2021</v>
      </c>
      <c r="F192" s="425" t="s">
        <v>413</v>
      </c>
      <c r="G192" s="425">
        <v>2028</v>
      </c>
      <c r="H192" s="425" t="s">
        <v>413</v>
      </c>
      <c r="I192" s="424" t="s">
        <v>798</v>
      </c>
      <c r="J192" s="469">
        <v>1</v>
      </c>
      <c r="K192" s="425">
        <v>2.5</v>
      </c>
      <c r="L192" s="425">
        <v>2.5</v>
      </c>
      <c r="M192" s="452" t="s">
        <v>907</v>
      </c>
      <c r="N192" s="454"/>
      <c r="O192" s="446" t="s">
        <v>2172</v>
      </c>
      <c r="P192" s="428" t="str">
        <f>IF(tabProjList[[#This Row],[Link 1]]&lt;&gt;"",HYPERLINK(tabProjList[[#This Row],[Link 1]],"Link 1"),"")</f>
        <v>Link 1</v>
      </c>
      <c r="Q192" s="428" t="str">
        <f>IF(tabProjList[[#This Row],[Link 2]]&lt;&gt;"",HYPERLINK(tabProjList[[#This Row],[Link 2]],"Link 2"),"")</f>
        <v>Link 2</v>
      </c>
      <c r="R192" s="428" t="str">
        <f>IF(tabProjList[[#This Row],[Link 3]]&lt;&gt;"",HYPERLINK(tabProjList[[#This Row],[Link 3]],"Link 3"),"")</f>
        <v/>
      </c>
      <c r="S192" s="428" t="str">
        <f>IF(tabProjList[[#This Row],[Link 4]]&lt;&gt;"",HYPERLINK(tabProjList[[#This Row],[Link 4]],"Link 4"),"")</f>
        <v/>
      </c>
      <c r="T192" s="428" t="str">
        <f>IF(tabProjList[[#This Row],[Link 5]]&lt;&gt;"",HYPERLINK(tabProjList[[#This Row],[Link 5]],"Link 5"),"")</f>
        <v/>
      </c>
      <c r="U192" s="428" t="str">
        <f>IF(tabProjList[[#This Row],[Link 6]]&lt;&gt;"",HYPERLINK(tabProjList[[#This Row],[Link 6]],"Link 6"),"")</f>
        <v/>
      </c>
      <c r="V192" s="428" t="str">
        <f>IF(tabProjList[[#This Row],[Link 7]]&lt;&gt;"",HYPERLINK(tabProjList[[#This Row],[Link 7]],"Link 7"),"")</f>
        <v/>
      </c>
      <c r="W192" s="446" t="s">
        <v>1107</v>
      </c>
      <c r="X192" s="446" t="s">
        <v>2176</v>
      </c>
      <c r="Y192" s="446" t="s">
        <v>413</v>
      </c>
      <c r="Z192" s="446" t="s">
        <v>413</v>
      </c>
      <c r="AA192" s="446" t="s">
        <v>413</v>
      </c>
      <c r="AB192" s="446" t="s">
        <v>413</v>
      </c>
      <c r="AC192" s="446" t="s">
        <v>413</v>
      </c>
    </row>
    <row r="193" spans="1:29" hidden="1">
      <c r="A193" s="421" t="s">
        <v>2177</v>
      </c>
      <c r="B193" s="422" t="s">
        <v>2174</v>
      </c>
      <c r="C193" s="423" t="s">
        <v>2173</v>
      </c>
      <c r="D193" s="424" t="s">
        <v>908</v>
      </c>
      <c r="E193" s="425">
        <v>2021</v>
      </c>
      <c r="F193" s="425" t="s">
        <v>413</v>
      </c>
      <c r="G193" s="425">
        <v>2031</v>
      </c>
      <c r="H193" s="425" t="s">
        <v>413</v>
      </c>
      <c r="I193" s="424" t="s">
        <v>798</v>
      </c>
      <c r="J193" s="469">
        <v>2</v>
      </c>
      <c r="K193" s="425">
        <v>6.5</v>
      </c>
      <c r="L193" s="425">
        <v>6.5</v>
      </c>
      <c r="M193" s="452" t="s">
        <v>907</v>
      </c>
      <c r="N193" s="454"/>
      <c r="O193" s="446" t="s">
        <v>2172</v>
      </c>
      <c r="P193" s="428" t="str">
        <f>IF(tabProjList[[#This Row],[Link 1]]&lt;&gt;"",HYPERLINK(tabProjList[[#This Row],[Link 1]],"Link 1"),"")</f>
        <v>Link 1</v>
      </c>
      <c r="Q193" s="428" t="str">
        <f>IF(tabProjList[[#This Row],[Link 2]]&lt;&gt;"",HYPERLINK(tabProjList[[#This Row],[Link 2]],"Link 2"),"")</f>
        <v>Link 2</v>
      </c>
      <c r="R193" s="428" t="str">
        <f>IF(tabProjList[[#This Row],[Link 3]]&lt;&gt;"",HYPERLINK(tabProjList[[#This Row],[Link 3]],"Link 3"),"")</f>
        <v/>
      </c>
      <c r="S193" s="428" t="str">
        <f>IF(tabProjList[[#This Row],[Link 4]]&lt;&gt;"",HYPERLINK(tabProjList[[#This Row],[Link 4]],"Link 4"),"")</f>
        <v/>
      </c>
      <c r="T193" s="428" t="str">
        <f>IF(tabProjList[[#This Row],[Link 5]]&lt;&gt;"",HYPERLINK(tabProjList[[#This Row],[Link 5]],"Link 5"),"")</f>
        <v/>
      </c>
      <c r="U193" s="428" t="str">
        <f>IF(tabProjList[[#This Row],[Link 6]]&lt;&gt;"",HYPERLINK(tabProjList[[#This Row],[Link 6]],"Link 6"),"")</f>
        <v/>
      </c>
      <c r="V193" s="428" t="str">
        <f>IF(tabProjList[[#This Row],[Link 7]]&lt;&gt;"",HYPERLINK(tabProjList[[#This Row],[Link 7]],"Link 7"),"")</f>
        <v/>
      </c>
      <c r="W193" s="446" t="s">
        <v>1107</v>
      </c>
      <c r="X193" s="446" t="s">
        <v>2176</v>
      </c>
      <c r="Y193" s="446" t="s">
        <v>413</v>
      </c>
      <c r="Z193" s="446" t="s">
        <v>413</v>
      </c>
      <c r="AA193" s="446" t="s">
        <v>413</v>
      </c>
      <c r="AB193" s="446" t="s">
        <v>413</v>
      </c>
      <c r="AC193" s="446" t="s">
        <v>413</v>
      </c>
    </row>
    <row r="194" spans="1:29" hidden="1">
      <c r="A194" s="421" t="s">
        <v>2175</v>
      </c>
      <c r="B194" s="422" t="s">
        <v>2174</v>
      </c>
      <c r="C194" s="423" t="s">
        <v>2173</v>
      </c>
      <c r="D194" s="422" t="s">
        <v>908</v>
      </c>
      <c r="E194" s="453">
        <v>2021</v>
      </c>
      <c r="F194" s="453" t="s">
        <v>413</v>
      </c>
      <c r="G194" s="453">
        <v>2033</v>
      </c>
      <c r="H194" s="453" t="s">
        <v>413</v>
      </c>
      <c r="I194" s="424" t="s">
        <v>798</v>
      </c>
      <c r="J194" s="424">
        <v>3</v>
      </c>
      <c r="K194" s="425">
        <v>0.3</v>
      </c>
      <c r="L194" s="425">
        <v>0.3</v>
      </c>
      <c r="M194" s="452" t="s">
        <v>907</v>
      </c>
      <c r="N194" s="454"/>
      <c r="O194" s="446" t="s">
        <v>2172</v>
      </c>
      <c r="P194" s="428" t="str">
        <f>IF(tabProjList[[#This Row],[Link 1]]&lt;&gt;"",HYPERLINK(tabProjList[[#This Row],[Link 1]],"Link 1"),"")</f>
        <v>Link 1</v>
      </c>
      <c r="Q194" s="428" t="str">
        <f>IF(tabProjList[[#This Row],[Link 2]]&lt;&gt;"",HYPERLINK(tabProjList[[#This Row],[Link 2]],"Link 2"),"")</f>
        <v/>
      </c>
      <c r="R194" s="428" t="str">
        <f>IF(tabProjList[[#This Row],[Link 3]]&lt;&gt;"",HYPERLINK(tabProjList[[#This Row],[Link 3]],"Link 3"),"")</f>
        <v/>
      </c>
      <c r="S194" s="428" t="str">
        <f>IF(tabProjList[[#This Row],[Link 4]]&lt;&gt;"",HYPERLINK(tabProjList[[#This Row],[Link 4]],"Link 4"),"")</f>
        <v/>
      </c>
      <c r="T194" s="428" t="str">
        <f>IF(tabProjList[[#This Row],[Link 5]]&lt;&gt;"",HYPERLINK(tabProjList[[#This Row],[Link 5]],"Link 5"),"")</f>
        <v/>
      </c>
      <c r="U194" s="428" t="str">
        <f>IF(tabProjList[[#This Row],[Link 6]]&lt;&gt;"",HYPERLINK(tabProjList[[#This Row],[Link 6]],"Link 6"),"")</f>
        <v/>
      </c>
      <c r="V194" s="428" t="str">
        <f>IF(tabProjList[[#This Row],[Link 7]]&lt;&gt;"",HYPERLINK(tabProjList[[#This Row],[Link 7]],"Link 7"),"")</f>
        <v/>
      </c>
      <c r="W194" s="446" t="s">
        <v>931</v>
      </c>
      <c r="X194" s="446" t="s">
        <v>413</v>
      </c>
      <c r="Y194" s="446" t="s">
        <v>413</v>
      </c>
      <c r="Z194" s="446" t="s">
        <v>413</v>
      </c>
      <c r="AA194" s="446" t="s">
        <v>413</v>
      </c>
      <c r="AB194" s="446" t="s">
        <v>413</v>
      </c>
      <c r="AC194" s="446" t="s">
        <v>413</v>
      </c>
    </row>
    <row r="195" spans="1:29" hidden="1">
      <c r="A195" s="434" t="s">
        <v>2171</v>
      </c>
      <c r="B195" s="450" t="s">
        <v>1028</v>
      </c>
      <c r="C195" s="423" t="s">
        <v>2168</v>
      </c>
      <c r="D195" s="508" t="s">
        <v>908</v>
      </c>
      <c r="E195" s="451">
        <v>2023</v>
      </c>
      <c r="F195" s="451" t="s">
        <v>413</v>
      </c>
      <c r="G195" s="451">
        <v>2028</v>
      </c>
      <c r="H195" s="451" t="s">
        <v>413</v>
      </c>
      <c r="I195" s="424" t="s">
        <v>798</v>
      </c>
      <c r="J195" s="449">
        <v>1</v>
      </c>
      <c r="K195" s="448">
        <v>1.2</v>
      </c>
      <c r="L195" s="448">
        <v>1.2</v>
      </c>
      <c r="M195" s="455" t="s">
        <v>907</v>
      </c>
      <c r="N195" s="466"/>
      <c r="O195" s="446" t="s">
        <v>2167</v>
      </c>
      <c r="P195" s="428" t="str">
        <f>IF(tabProjList[[#This Row],[Link 1]]&lt;&gt;"",HYPERLINK(tabProjList[[#This Row],[Link 1]],"Link 1"),"")</f>
        <v>Link 1</v>
      </c>
      <c r="Q195" s="428" t="str">
        <f>IF(tabProjList[[#This Row],[Link 2]]&lt;&gt;"",HYPERLINK(tabProjList[[#This Row],[Link 2]],"Link 2"),"")</f>
        <v/>
      </c>
      <c r="R195" s="428" t="str">
        <f>IF(tabProjList[[#This Row],[Link 3]]&lt;&gt;"",HYPERLINK(tabProjList[[#This Row],[Link 3]],"Link 3"),"")</f>
        <v/>
      </c>
      <c r="S195" s="428" t="str">
        <f>IF(tabProjList[[#This Row],[Link 4]]&lt;&gt;"",HYPERLINK(tabProjList[[#This Row],[Link 4]],"Link 4"),"")</f>
        <v/>
      </c>
      <c r="T195" s="428" t="str">
        <f>IF(tabProjList[[#This Row],[Link 5]]&lt;&gt;"",HYPERLINK(tabProjList[[#This Row],[Link 5]],"Link 5"),"")</f>
        <v/>
      </c>
      <c r="U195" s="428" t="str">
        <f>IF(tabProjList[[#This Row],[Link 6]]&lt;&gt;"",HYPERLINK(tabProjList[[#This Row],[Link 6]],"Link 6"),"")</f>
        <v/>
      </c>
      <c r="V195" s="428" t="str">
        <f>IF(tabProjList[[#This Row],[Link 7]]&lt;&gt;"",HYPERLINK(tabProjList[[#This Row],[Link 7]],"Link 7"),"")</f>
        <v/>
      </c>
      <c r="W195" s="446" t="s">
        <v>2166</v>
      </c>
      <c r="X195" s="446" t="s">
        <v>413</v>
      </c>
      <c r="Y195" s="446" t="s">
        <v>413</v>
      </c>
      <c r="Z195" s="446" t="s">
        <v>413</v>
      </c>
      <c r="AA195" s="446" t="s">
        <v>413</v>
      </c>
      <c r="AB195" s="446" t="s">
        <v>413</v>
      </c>
      <c r="AC195" s="446" t="s">
        <v>413</v>
      </c>
    </row>
    <row r="196" spans="1:29" hidden="1">
      <c r="A196" s="421" t="s">
        <v>2170</v>
      </c>
      <c r="B196" s="422" t="s">
        <v>1028</v>
      </c>
      <c r="C196" s="423" t="s">
        <v>2168</v>
      </c>
      <c r="D196" s="422" t="s">
        <v>908</v>
      </c>
      <c r="E196" s="453">
        <v>2023</v>
      </c>
      <c r="F196" s="453" t="s">
        <v>413</v>
      </c>
      <c r="G196" s="453">
        <v>2031</v>
      </c>
      <c r="H196" s="453" t="s">
        <v>413</v>
      </c>
      <c r="I196" s="424" t="s">
        <v>798</v>
      </c>
      <c r="J196" s="424">
        <v>2</v>
      </c>
      <c r="K196" s="425">
        <v>1.2</v>
      </c>
      <c r="L196" s="425">
        <v>1.2</v>
      </c>
      <c r="M196" s="452" t="s">
        <v>907</v>
      </c>
      <c r="N196" s="454"/>
      <c r="O196" s="446" t="s">
        <v>2167</v>
      </c>
      <c r="P196" s="428" t="str">
        <f>IF(tabProjList[[#This Row],[Link 1]]&lt;&gt;"",HYPERLINK(tabProjList[[#This Row],[Link 1]],"Link 1"),"")</f>
        <v>Link 1</v>
      </c>
      <c r="Q196" s="428" t="str">
        <f>IF(tabProjList[[#This Row],[Link 2]]&lt;&gt;"",HYPERLINK(tabProjList[[#This Row],[Link 2]],"Link 2"),"")</f>
        <v/>
      </c>
      <c r="R196" s="428" t="str">
        <f>IF(tabProjList[[#This Row],[Link 3]]&lt;&gt;"",HYPERLINK(tabProjList[[#This Row],[Link 3]],"Link 3"),"")</f>
        <v/>
      </c>
      <c r="S196" s="428" t="str">
        <f>IF(tabProjList[[#This Row],[Link 4]]&lt;&gt;"",HYPERLINK(tabProjList[[#This Row],[Link 4]],"Link 4"),"")</f>
        <v/>
      </c>
      <c r="T196" s="428" t="str">
        <f>IF(tabProjList[[#This Row],[Link 5]]&lt;&gt;"",HYPERLINK(tabProjList[[#This Row],[Link 5]],"Link 5"),"")</f>
        <v/>
      </c>
      <c r="U196" s="428" t="str">
        <f>IF(tabProjList[[#This Row],[Link 6]]&lt;&gt;"",HYPERLINK(tabProjList[[#This Row],[Link 6]],"Link 6"),"")</f>
        <v/>
      </c>
      <c r="V196" s="428" t="str">
        <f>IF(tabProjList[[#This Row],[Link 7]]&lt;&gt;"",HYPERLINK(tabProjList[[#This Row],[Link 7]],"Link 7"),"")</f>
        <v/>
      </c>
      <c r="W196" s="446" t="s">
        <v>2166</v>
      </c>
      <c r="X196" s="446" t="s">
        <v>413</v>
      </c>
      <c r="Y196" s="446" t="s">
        <v>413</v>
      </c>
      <c r="Z196" s="446" t="s">
        <v>413</v>
      </c>
      <c r="AA196" s="446" t="s">
        <v>413</v>
      </c>
      <c r="AB196" s="446" t="s">
        <v>413</v>
      </c>
      <c r="AC196" s="446" t="s">
        <v>413</v>
      </c>
    </row>
    <row r="197" spans="1:29" hidden="1">
      <c r="A197" s="421" t="s">
        <v>2169</v>
      </c>
      <c r="B197" s="422" t="s">
        <v>1028</v>
      </c>
      <c r="C197" s="423" t="s">
        <v>2168</v>
      </c>
      <c r="D197" s="422" t="s">
        <v>908</v>
      </c>
      <c r="E197" s="453">
        <v>2023</v>
      </c>
      <c r="F197" s="453" t="s">
        <v>413</v>
      </c>
      <c r="G197" s="453">
        <v>2036</v>
      </c>
      <c r="H197" s="453" t="s">
        <v>413</v>
      </c>
      <c r="I197" s="424" t="s">
        <v>798</v>
      </c>
      <c r="J197" s="424">
        <v>3</v>
      </c>
      <c r="K197" s="425">
        <v>0.65</v>
      </c>
      <c r="L197" s="425">
        <v>0.65</v>
      </c>
      <c r="M197" s="452" t="s">
        <v>907</v>
      </c>
      <c r="N197" s="454"/>
      <c r="O197" s="446" t="s">
        <v>2167</v>
      </c>
      <c r="P197" s="428" t="str">
        <f>IF(tabProjList[[#This Row],[Link 1]]&lt;&gt;"",HYPERLINK(tabProjList[[#This Row],[Link 1]],"Link 1"),"")</f>
        <v>Link 1</v>
      </c>
      <c r="Q197" s="428" t="str">
        <f>IF(tabProjList[[#This Row],[Link 2]]&lt;&gt;"",HYPERLINK(tabProjList[[#This Row],[Link 2]],"Link 2"),"")</f>
        <v/>
      </c>
      <c r="R197" s="428" t="str">
        <f>IF(tabProjList[[#This Row],[Link 3]]&lt;&gt;"",HYPERLINK(tabProjList[[#This Row],[Link 3]],"Link 3"),"")</f>
        <v/>
      </c>
      <c r="S197" s="428" t="str">
        <f>IF(tabProjList[[#This Row],[Link 4]]&lt;&gt;"",HYPERLINK(tabProjList[[#This Row],[Link 4]],"Link 4"),"")</f>
        <v/>
      </c>
      <c r="T197" s="428" t="str">
        <f>IF(tabProjList[[#This Row],[Link 5]]&lt;&gt;"",HYPERLINK(tabProjList[[#This Row],[Link 5]],"Link 5"),"")</f>
        <v/>
      </c>
      <c r="U197" s="428" t="str">
        <f>IF(tabProjList[[#This Row],[Link 6]]&lt;&gt;"",HYPERLINK(tabProjList[[#This Row],[Link 6]],"Link 6"),"")</f>
        <v/>
      </c>
      <c r="V197" s="428" t="str">
        <f>IF(tabProjList[[#This Row],[Link 7]]&lt;&gt;"",HYPERLINK(tabProjList[[#This Row],[Link 7]],"Link 7"),"")</f>
        <v/>
      </c>
      <c r="W197" s="446" t="s">
        <v>2166</v>
      </c>
      <c r="X197" s="446" t="s">
        <v>413</v>
      </c>
      <c r="Y197" s="446" t="s">
        <v>413</v>
      </c>
      <c r="Z197" s="446" t="s">
        <v>413</v>
      </c>
      <c r="AA197" s="446" t="s">
        <v>413</v>
      </c>
      <c r="AB197" s="446" t="s">
        <v>413</v>
      </c>
      <c r="AC197" s="446" t="s">
        <v>413</v>
      </c>
    </row>
    <row r="198" spans="1:29" hidden="1">
      <c r="A198" s="434" t="s">
        <v>2165</v>
      </c>
      <c r="B198" s="450" t="s">
        <v>102</v>
      </c>
      <c r="C198" s="423" t="s">
        <v>2164</v>
      </c>
      <c r="D198" s="450" t="s">
        <v>779</v>
      </c>
      <c r="E198" s="451">
        <v>2021</v>
      </c>
      <c r="F198" s="451" t="s">
        <v>413</v>
      </c>
      <c r="G198" s="451" t="s">
        <v>413</v>
      </c>
      <c r="H198" s="451" t="s">
        <v>413</v>
      </c>
      <c r="I198" s="424" t="s">
        <v>798</v>
      </c>
      <c r="J198" s="449"/>
      <c r="K198" s="448"/>
      <c r="L198" s="448"/>
      <c r="M198" s="427" t="s">
        <v>923</v>
      </c>
      <c r="N198" s="466" t="s">
        <v>113</v>
      </c>
      <c r="O198" s="446" t="s">
        <v>2163</v>
      </c>
      <c r="P198" s="428" t="str">
        <f>IF(tabProjList[[#This Row],[Link 1]]&lt;&gt;"",HYPERLINK(tabProjList[[#This Row],[Link 1]],"Link 1"),"")</f>
        <v>Link 1</v>
      </c>
      <c r="Q198" s="428" t="str">
        <f>IF(tabProjList[[#This Row],[Link 2]]&lt;&gt;"",HYPERLINK(tabProjList[[#This Row],[Link 2]],"Link 2"),"")</f>
        <v/>
      </c>
      <c r="R198" s="428" t="str">
        <f>IF(tabProjList[[#This Row],[Link 3]]&lt;&gt;"",HYPERLINK(tabProjList[[#This Row],[Link 3]],"Link 3"),"")</f>
        <v/>
      </c>
      <c r="S198" s="428" t="str">
        <f>IF(tabProjList[[#This Row],[Link 4]]&lt;&gt;"",HYPERLINK(tabProjList[[#This Row],[Link 4]],"Link 4"),"")</f>
        <v/>
      </c>
      <c r="T198" s="428" t="str">
        <f>IF(tabProjList[[#This Row],[Link 5]]&lt;&gt;"",HYPERLINK(tabProjList[[#This Row],[Link 5]],"Link 5"),"")</f>
        <v/>
      </c>
      <c r="U198" s="428" t="str">
        <f>IF(tabProjList[[#This Row],[Link 6]]&lt;&gt;"",HYPERLINK(tabProjList[[#This Row],[Link 6]],"Link 6"),"")</f>
        <v/>
      </c>
      <c r="V198" s="428" t="str">
        <f>IF(tabProjList[[#This Row],[Link 7]]&lt;&gt;"",HYPERLINK(tabProjList[[#This Row],[Link 7]],"Link 7"),"")</f>
        <v/>
      </c>
      <c r="W198" s="446" t="s">
        <v>2162</v>
      </c>
      <c r="X198" s="446" t="s">
        <v>413</v>
      </c>
      <c r="Y198" s="446" t="s">
        <v>413</v>
      </c>
      <c r="Z198" s="446" t="s">
        <v>413</v>
      </c>
      <c r="AA198" s="446" t="s">
        <v>413</v>
      </c>
      <c r="AB198" s="446" t="s">
        <v>413</v>
      </c>
      <c r="AC198" s="446" t="s">
        <v>413</v>
      </c>
    </row>
    <row r="199" spans="1:29" hidden="1">
      <c r="A199" s="421" t="s">
        <v>2161</v>
      </c>
      <c r="B199" s="422" t="s">
        <v>110</v>
      </c>
      <c r="C199" s="423" t="s">
        <v>2160</v>
      </c>
      <c r="D199" s="422" t="s">
        <v>959</v>
      </c>
      <c r="E199" s="453">
        <v>2023</v>
      </c>
      <c r="F199" s="472" t="s">
        <v>413</v>
      </c>
      <c r="G199" s="453">
        <v>2028</v>
      </c>
      <c r="H199" s="453" t="s">
        <v>413</v>
      </c>
      <c r="I199" s="424" t="s">
        <v>798</v>
      </c>
      <c r="J199" s="424">
        <v>1</v>
      </c>
      <c r="K199" s="425">
        <v>8</v>
      </c>
      <c r="L199" s="425">
        <v>8</v>
      </c>
      <c r="M199" s="452" t="s">
        <v>958</v>
      </c>
      <c r="N199" s="454" t="s">
        <v>113</v>
      </c>
      <c r="O199" s="446" t="s">
        <v>1189</v>
      </c>
      <c r="P199" s="428" t="str">
        <f>IF(tabProjList[[#This Row],[Link 1]]&lt;&gt;"",HYPERLINK(tabProjList[[#This Row],[Link 1]],"Link 1"),"")</f>
        <v>Link 1</v>
      </c>
      <c r="Q199" s="428" t="str">
        <f>IF(tabProjList[[#This Row],[Link 2]]&lt;&gt;"",HYPERLINK(tabProjList[[#This Row],[Link 2]],"Link 2"),"")</f>
        <v>Link 2</v>
      </c>
      <c r="R199" s="428" t="str">
        <f>IF(tabProjList[[#This Row],[Link 3]]&lt;&gt;"",HYPERLINK(tabProjList[[#This Row],[Link 3]],"Link 3"),"")</f>
        <v/>
      </c>
      <c r="S199" s="428" t="str">
        <f>IF(tabProjList[[#This Row],[Link 4]]&lt;&gt;"",HYPERLINK(tabProjList[[#This Row],[Link 4]],"Link 4"),"")</f>
        <v/>
      </c>
      <c r="T199" s="428" t="str">
        <f>IF(tabProjList[[#This Row],[Link 5]]&lt;&gt;"",HYPERLINK(tabProjList[[#This Row],[Link 5]],"Link 5"),"")</f>
        <v/>
      </c>
      <c r="U199" s="428" t="str">
        <f>IF(tabProjList[[#This Row],[Link 6]]&lt;&gt;"",HYPERLINK(tabProjList[[#This Row],[Link 6]],"Link 6"),"")</f>
        <v/>
      </c>
      <c r="V199" s="428" t="str">
        <f>IF(tabProjList[[#This Row],[Link 7]]&lt;&gt;"",HYPERLINK(tabProjList[[#This Row],[Link 7]],"Link 7"),"")</f>
        <v/>
      </c>
      <c r="W199" s="446" t="s">
        <v>931</v>
      </c>
      <c r="X199" s="446" t="s">
        <v>2159</v>
      </c>
      <c r="Y199" s="446" t="s">
        <v>413</v>
      </c>
      <c r="Z199" s="446" t="s">
        <v>413</v>
      </c>
      <c r="AA199" s="446" t="s">
        <v>413</v>
      </c>
      <c r="AB199" s="446" t="s">
        <v>413</v>
      </c>
      <c r="AC199" s="446" t="s">
        <v>413</v>
      </c>
    </row>
    <row r="200" spans="1:29" hidden="1">
      <c r="A200" s="421" t="s">
        <v>2158</v>
      </c>
      <c r="B200" s="422" t="s">
        <v>87</v>
      </c>
      <c r="C200" s="423" t="s">
        <v>2157</v>
      </c>
      <c r="D200" s="422" t="s">
        <v>779</v>
      </c>
      <c r="E200" s="453">
        <v>2020</v>
      </c>
      <c r="F200" s="472" t="s">
        <v>413</v>
      </c>
      <c r="G200" s="453" t="s">
        <v>413</v>
      </c>
      <c r="H200" s="453" t="s">
        <v>413</v>
      </c>
      <c r="I200" s="424" t="s">
        <v>798</v>
      </c>
      <c r="J200" s="424"/>
      <c r="K200" s="425">
        <v>2</v>
      </c>
      <c r="L200" s="425">
        <v>2</v>
      </c>
      <c r="M200" s="452" t="s">
        <v>954</v>
      </c>
      <c r="N200" s="454" t="s">
        <v>898</v>
      </c>
      <c r="O200" s="446"/>
      <c r="P200" s="428" t="str">
        <f>IF(tabProjList[[#This Row],[Link 1]]&lt;&gt;"",HYPERLINK(tabProjList[[#This Row],[Link 1]],"Link 1"),"")</f>
        <v>Link 1</v>
      </c>
      <c r="Q200" s="428" t="str">
        <f>IF(tabProjList[[#This Row],[Link 2]]&lt;&gt;"",HYPERLINK(tabProjList[[#This Row],[Link 2]],"Link 2"),"")</f>
        <v/>
      </c>
      <c r="R200" s="428" t="str">
        <f>IF(tabProjList[[#This Row],[Link 3]]&lt;&gt;"",HYPERLINK(tabProjList[[#This Row],[Link 3]],"Link 3"),"")</f>
        <v/>
      </c>
      <c r="S200" s="428" t="str">
        <f>IF(tabProjList[[#This Row],[Link 4]]&lt;&gt;"",HYPERLINK(tabProjList[[#This Row],[Link 4]],"Link 4"),"")</f>
        <v/>
      </c>
      <c r="T200" s="428" t="str">
        <f>IF(tabProjList[[#This Row],[Link 5]]&lt;&gt;"",HYPERLINK(tabProjList[[#This Row],[Link 5]],"Link 5"),"")</f>
        <v/>
      </c>
      <c r="U200" s="428" t="str">
        <f>IF(tabProjList[[#This Row],[Link 6]]&lt;&gt;"",HYPERLINK(tabProjList[[#This Row],[Link 6]],"Link 6"),"")</f>
        <v/>
      </c>
      <c r="V200" s="428" t="str">
        <f>IF(tabProjList[[#This Row],[Link 7]]&lt;&gt;"",HYPERLINK(tabProjList[[#This Row],[Link 7]],"Link 7"),"")</f>
        <v/>
      </c>
      <c r="W200" s="446" t="s">
        <v>1168</v>
      </c>
      <c r="X200" s="446" t="s">
        <v>413</v>
      </c>
      <c r="Y200" s="446" t="s">
        <v>413</v>
      </c>
      <c r="Z200" s="446" t="s">
        <v>413</v>
      </c>
      <c r="AA200" s="446" t="s">
        <v>413</v>
      </c>
      <c r="AB200" s="446" t="s">
        <v>413</v>
      </c>
      <c r="AC200" s="446" t="s">
        <v>413</v>
      </c>
    </row>
    <row r="201" spans="1:29" hidden="1">
      <c r="A201" s="421" t="s">
        <v>2156</v>
      </c>
      <c r="B201" s="422" t="s">
        <v>87</v>
      </c>
      <c r="C201" s="423" t="s">
        <v>2155</v>
      </c>
      <c r="D201" s="422" t="s">
        <v>892</v>
      </c>
      <c r="E201" s="453">
        <v>2022</v>
      </c>
      <c r="F201" s="472" t="s">
        <v>413</v>
      </c>
      <c r="G201" s="453">
        <v>2026</v>
      </c>
      <c r="H201" s="453" t="s">
        <v>413</v>
      </c>
      <c r="I201" s="424" t="s">
        <v>798</v>
      </c>
      <c r="J201" s="424"/>
      <c r="K201" s="425"/>
      <c r="L201" s="425"/>
      <c r="M201" s="427" t="s">
        <v>923</v>
      </c>
      <c r="N201" s="454" t="s">
        <v>113</v>
      </c>
      <c r="O201" s="446"/>
      <c r="P201" s="428" t="str">
        <f>IF(tabProjList[[#This Row],[Link 1]]&lt;&gt;"",HYPERLINK(tabProjList[[#This Row],[Link 1]],"Link 1"),"")</f>
        <v>Link 1</v>
      </c>
      <c r="Q201" s="428" t="str">
        <f>IF(tabProjList[[#This Row],[Link 2]]&lt;&gt;"",HYPERLINK(tabProjList[[#This Row],[Link 2]],"Link 2"),"")</f>
        <v/>
      </c>
      <c r="R201" s="428" t="str">
        <f>IF(tabProjList[[#This Row],[Link 3]]&lt;&gt;"",HYPERLINK(tabProjList[[#This Row],[Link 3]],"Link 3"),"")</f>
        <v/>
      </c>
      <c r="S201" s="428" t="str">
        <f>IF(tabProjList[[#This Row],[Link 4]]&lt;&gt;"",HYPERLINK(tabProjList[[#This Row],[Link 4]],"Link 4"),"")</f>
        <v/>
      </c>
      <c r="T201" s="428" t="str">
        <f>IF(tabProjList[[#This Row],[Link 5]]&lt;&gt;"",HYPERLINK(tabProjList[[#This Row],[Link 5]],"Link 5"),"")</f>
        <v/>
      </c>
      <c r="U201" s="428" t="str">
        <f>IF(tabProjList[[#This Row],[Link 6]]&lt;&gt;"",HYPERLINK(tabProjList[[#This Row],[Link 6]],"Link 6"),"")</f>
        <v/>
      </c>
      <c r="V201" s="428" t="str">
        <f>IF(tabProjList[[#This Row],[Link 7]]&lt;&gt;"",HYPERLINK(tabProjList[[#This Row],[Link 7]],"Link 7"),"")</f>
        <v/>
      </c>
      <c r="W201" s="446" t="s">
        <v>2154</v>
      </c>
      <c r="X201" s="446" t="s">
        <v>413</v>
      </c>
      <c r="Y201" s="446" t="s">
        <v>413</v>
      </c>
      <c r="Z201" s="446" t="s">
        <v>413</v>
      </c>
      <c r="AA201" s="446" t="s">
        <v>413</v>
      </c>
      <c r="AB201" s="446" t="s">
        <v>413</v>
      </c>
      <c r="AC201" s="446" t="s">
        <v>413</v>
      </c>
    </row>
    <row r="202" spans="1:29" hidden="1">
      <c r="A202" s="421" t="s">
        <v>2153</v>
      </c>
      <c r="B202" s="422" t="s">
        <v>1032</v>
      </c>
      <c r="C202" s="423" t="s">
        <v>2152</v>
      </c>
      <c r="D202" s="422" t="s">
        <v>892</v>
      </c>
      <c r="E202" s="453">
        <v>2022</v>
      </c>
      <c r="F202" s="453">
        <v>2026</v>
      </c>
      <c r="G202" s="453" t="s">
        <v>413</v>
      </c>
      <c r="H202" s="453" t="s">
        <v>413</v>
      </c>
      <c r="I202" s="424" t="s">
        <v>798</v>
      </c>
      <c r="J202" s="469"/>
      <c r="K202" s="425"/>
      <c r="L202" s="425"/>
      <c r="M202" s="452" t="s">
        <v>928</v>
      </c>
      <c r="N202" s="454" t="s">
        <v>113</v>
      </c>
      <c r="O202" s="446"/>
      <c r="P202" s="428" t="str">
        <f>IF(tabProjList[[#This Row],[Link 1]]&lt;&gt;"",HYPERLINK(tabProjList[[#This Row],[Link 1]],"Link 1"),"")</f>
        <v>Link 1</v>
      </c>
      <c r="Q202" s="428" t="str">
        <f>IF(tabProjList[[#This Row],[Link 2]]&lt;&gt;"",HYPERLINK(tabProjList[[#This Row],[Link 2]],"Link 2"),"")</f>
        <v/>
      </c>
      <c r="R202" s="428" t="str">
        <f>IF(tabProjList[[#This Row],[Link 3]]&lt;&gt;"",HYPERLINK(tabProjList[[#This Row],[Link 3]],"Link 3"),"")</f>
        <v/>
      </c>
      <c r="S202" s="428" t="str">
        <f>IF(tabProjList[[#This Row],[Link 4]]&lt;&gt;"",HYPERLINK(tabProjList[[#This Row],[Link 4]],"Link 4"),"")</f>
        <v/>
      </c>
      <c r="T202" s="428" t="str">
        <f>IF(tabProjList[[#This Row],[Link 5]]&lt;&gt;"",HYPERLINK(tabProjList[[#This Row],[Link 5]],"Link 5"),"")</f>
        <v/>
      </c>
      <c r="U202" s="428" t="str">
        <f>IF(tabProjList[[#This Row],[Link 6]]&lt;&gt;"",HYPERLINK(tabProjList[[#This Row],[Link 6]],"Link 6"),"")</f>
        <v/>
      </c>
      <c r="V202" s="428" t="str">
        <f>IF(tabProjList[[#This Row],[Link 7]]&lt;&gt;"",HYPERLINK(tabProjList[[#This Row],[Link 7]],"Link 7"),"")</f>
        <v/>
      </c>
      <c r="W202" s="446" t="s">
        <v>2151</v>
      </c>
      <c r="X202" s="446" t="s">
        <v>413</v>
      </c>
      <c r="Y202" s="446" t="s">
        <v>413</v>
      </c>
      <c r="Z202" s="446" t="s">
        <v>413</v>
      </c>
      <c r="AA202" s="446" t="s">
        <v>413</v>
      </c>
      <c r="AB202" s="446" t="s">
        <v>413</v>
      </c>
      <c r="AC202" s="446" t="s">
        <v>413</v>
      </c>
    </row>
    <row r="203" spans="1:29" hidden="1">
      <c r="A203" s="434" t="s">
        <v>2150</v>
      </c>
      <c r="B203" s="450" t="s">
        <v>878</v>
      </c>
      <c r="C203" s="423" t="s">
        <v>2149</v>
      </c>
      <c r="D203" s="450" t="s">
        <v>779</v>
      </c>
      <c r="E203" s="451">
        <v>2020</v>
      </c>
      <c r="F203" s="451" t="s">
        <v>413</v>
      </c>
      <c r="G203" s="451" t="s">
        <v>413</v>
      </c>
      <c r="H203" s="451" t="s">
        <v>413</v>
      </c>
      <c r="I203" s="482" t="s">
        <v>798</v>
      </c>
      <c r="J203" s="449"/>
      <c r="K203" s="425"/>
      <c r="L203" s="425"/>
      <c r="M203" s="455" t="s">
        <v>928</v>
      </c>
      <c r="N203" s="466" t="s">
        <v>113</v>
      </c>
      <c r="O203" s="446" t="s">
        <v>2148</v>
      </c>
      <c r="P203" s="428" t="str">
        <f>IF(tabProjList[[#This Row],[Link 1]]&lt;&gt;"",HYPERLINK(tabProjList[[#This Row],[Link 1]],"Link 1"),"")</f>
        <v>Link 1</v>
      </c>
      <c r="Q203" s="428" t="str">
        <f>IF(tabProjList[[#This Row],[Link 2]]&lt;&gt;"",HYPERLINK(tabProjList[[#This Row],[Link 2]],"Link 2"),"")</f>
        <v>Link 2</v>
      </c>
      <c r="R203" s="428" t="str">
        <f>IF(tabProjList[[#This Row],[Link 3]]&lt;&gt;"",HYPERLINK(tabProjList[[#This Row],[Link 3]],"Link 3"),"")</f>
        <v>Link 3</v>
      </c>
      <c r="S203" s="428" t="str">
        <f>IF(tabProjList[[#This Row],[Link 4]]&lt;&gt;"",HYPERLINK(tabProjList[[#This Row],[Link 4]],"Link 4"),"")</f>
        <v/>
      </c>
      <c r="T203" s="428" t="str">
        <f>IF(tabProjList[[#This Row],[Link 5]]&lt;&gt;"",HYPERLINK(tabProjList[[#This Row],[Link 5]],"Link 5"),"")</f>
        <v/>
      </c>
      <c r="U203" s="428" t="str">
        <f>IF(tabProjList[[#This Row],[Link 6]]&lt;&gt;"",HYPERLINK(tabProjList[[#This Row],[Link 6]],"Link 6"),"")</f>
        <v/>
      </c>
      <c r="V203" s="428" t="str">
        <f>IF(tabProjList[[#This Row],[Link 7]]&lt;&gt;"",HYPERLINK(tabProjList[[#This Row],[Link 7]],"Link 7"),"")</f>
        <v/>
      </c>
      <c r="W203" s="446" t="s">
        <v>2147</v>
      </c>
      <c r="X203" s="446" t="s">
        <v>2146</v>
      </c>
      <c r="Y203" s="446" t="s">
        <v>2145</v>
      </c>
      <c r="Z203" s="446" t="s">
        <v>413</v>
      </c>
      <c r="AA203" s="446" t="s">
        <v>413</v>
      </c>
      <c r="AB203" s="446" t="s">
        <v>413</v>
      </c>
      <c r="AC203" s="446" t="s">
        <v>413</v>
      </c>
    </row>
    <row r="204" spans="1:29" hidden="1">
      <c r="A204" s="434" t="s">
        <v>2144</v>
      </c>
      <c r="B204" s="450" t="s">
        <v>109</v>
      </c>
      <c r="C204" s="423" t="s">
        <v>1676</v>
      </c>
      <c r="D204" s="450" t="s">
        <v>779</v>
      </c>
      <c r="E204" s="451">
        <v>2020</v>
      </c>
      <c r="F204" s="451" t="s">
        <v>413</v>
      </c>
      <c r="G204" s="451">
        <v>2027</v>
      </c>
      <c r="H204" s="451" t="s">
        <v>413</v>
      </c>
      <c r="I204" s="424" t="s">
        <v>798</v>
      </c>
      <c r="J204" s="449">
        <v>1</v>
      </c>
      <c r="K204" s="448">
        <v>0.8</v>
      </c>
      <c r="L204" s="448">
        <v>0.8</v>
      </c>
      <c r="M204" s="427" t="s">
        <v>928</v>
      </c>
      <c r="N204" s="466" t="s">
        <v>113</v>
      </c>
      <c r="O204" s="446" t="s">
        <v>1237</v>
      </c>
      <c r="P204" s="428" t="str">
        <f>IF(tabProjList[[#This Row],[Link 1]]&lt;&gt;"",HYPERLINK(tabProjList[[#This Row],[Link 1]],"Link 1"),"")</f>
        <v>Link 1</v>
      </c>
      <c r="Q204" s="428" t="str">
        <f>IF(tabProjList[[#This Row],[Link 2]]&lt;&gt;"",HYPERLINK(tabProjList[[#This Row],[Link 2]],"Link 2"),"")</f>
        <v/>
      </c>
      <c r="R204" s="428" t="str">
        <f>IF(tabProjList[[#This Row],[Link 3]]&lt;&gt;"",HYPERLINK(tabProjList[[#This Row],[Link 3]],"Link 3"),"")</f>
        <v/>
      </c>
      <c r="S204" s="428" t="str">
        <f>IF(tabProjList[[#This Row],[Link 4]]&lt;&gt;"",HYPERLINK(tabProjList[[#This Row],[Link 4]],"Link 4"),"")</f>
        <v/>
      </c>
      <c r="T204" s="428" t="str">
        <f>IF(tabProjList[[#This Row],[Link 5]]&lt;&gt;"",HYPERLINK(tabProjList[[#This Row],[Link 5]],"Link 5"),"")</f>
        <v/>
      </c>
      <c r="U204" s="428" t="str">
        <f>IF(tabProjList[[#This Row],[Link 6]]&lt;&gt;"",HYPERLINK(tabProjList[[#This Row],[Link 6]],"Link 6"),"")</f>
        <v/>
      </c>
      <c r="V204" s="428" t="str">
        <f>IF(tabProjList[[#This Row],[Link 7]]&lt;&gt;"",HYPERLINK(tabProjList[[#This Row],[Link 7]],"Link 7"),"")</f>
        <v/>
      </c>
      <c r="W204" s="446" t="s">
        <v>1236</v>
      </c>
      <c r="X204" s="446" t="s">
        <v>413</v>
      </c>
      <c r="Y204" s="446" t="s">
        <v>413</v>
      </c>
      <c r="Z204" s="446" t="s">
        <v>413</v>
      </c>
      <c r="AA204" s="446" t="s">
        <v>413</v>
      </c>
      <c r="AB204" s="446" t="s">
        <v>413</v>
      </c>
      <c r="AC204" s="446" t="s">
        <v>413</v>
      </c>
    </row>
    <row r="205" spans="1:29" hidden="1">
      <c r="A205" s="421" t="s">
        <v>2143</v>
      </c>
      <c r="B205" s="422" t="s">
        <v>109</v>
      </c>
      <c r="C205" s="423" t="s">
        <v>1676</v>
      </c>
      <c r="D205" s="422" t="s">
        <v>779</v>
      </c>
      <c r="E205" s="453">
        <v>2020</v>
      </c>
      <c r="F205" s="472" t="s">
        <v>413</v>
      </c>
      <c r="G205" s="453">
        <v>2027</v>
      </c>
      <c r="H205" s="453" t="s">
        <v>413</v>
      </c>
      <c r="I205" s="424" t="s">
        <v>798</v>
      </c>
      <c r="J205" s="424"/>
      <c r="K205" s="425">
        <v>0.3</v>
      </c>
      <c r="L205" s="425">
        <v>0.3</v>
      </c>
      <c r="M205" s="452" t="s">
        <v>881</v>
      </c>
      <c r="N205" s="454" t="s">
        <v>113</v>
      </c>
      <c r="O205" s="446" t="s">
        <v>1237</v>
      </c>
      <c r="P205" s="428" t="str">
        <f>IF(tabProjList[[#This Row],[Link 1]]&lt;&gt;"",HYPERLINK(tabProjList[[#This Row],[Link 1]],"Link 1"),"")</f>
        <v>Link 1</v>
      </c>
      <c r="Q205" s="428" t="str">
        <f>IF(tabProjList[[#This Row],[Link 2]]&lt;&gt;"",HYPERLINK(tabProjList[[#This Row],[Link 2]],"Link 2"),"")</f>
        <v/>
      </c>
      <c r="R205" s="428" t="str">
        <f>IF(tabProjList[[#This Row],[Link 3]]&lt;&gt;"",HYPERLINK(tabProjList[[#This Row],[Link 3]],"Link 3"),"")</f>
        <v/>
      </c>
      <c r="S205" s="428" t="str">
        <f>IF(tabProjList[[#This Row],[Link 4]]&lt;&gt;"",HYPERLINK(tabProjList[[#This Row],[Link 4]],"Link 4"),"")</f>
        <v/>
      </c>
      <c r="T205" s="428" t="str">
        <f>IF(tabProjList[[#This Row],[Link 5]]&lt;&gt;"",HYPERLINK(tabProjList[[#This Row],[Link 5]],"Link 5"),"")</f>
        <v/>
      </c>
      <c r="U205" s="428" t="str">
        <f>IF(tabProjList[[#This Row],[Link 6]]&lt;&gt;"",HYPERLINK(tabProjList[[#This Row],[Link 6]],"Link 6"),"")</f>
        <v/>
      </c>
      <c r="V205" s="428" t="str">
        <f>IF(tabProjList[[#This Row],[Link 7]]&lt;&gt;"",HYPERLINK(tabProjList[[#This Row],[Link 7]],"Link 7"),"")</f>
        <v/>
      </c>
      <c r="W205" s="446" t="s">
        <v>1236</v>
      </c>
      <c r="X205" s="446" t="s">
        <v>413</v>
      </c>
      <c r="Y205" s="446" t="s">
        <v>413</v>
      </c>
      <c r="Z205" s="446" t="s">
        <v>413</v>
      </c>
      <c r="AA205" s="446" t="s">
        <v>413</v>
      </c>
      <c r="AB205" s="446" t="s">
        <v>413</v>
      </c>
      <c r="AC205" s="446" t="s">
        <v>413</v>
      </c>
    </row>
    <row r="206" spans="1:29" hidden="1">
      <c r="A206" s="421" t="s">
        <v>2142</v>
      </c>
      <c r="B206" s="422" t="s">
        <v>87</v>
      </c>
      <c r="C206" s="423" t="s">
        <v>2141</v>
      </c>
      <c r="D206" s="422" t="s">
        <v>892</v>
      </c>
      <c r="E206" s="453" t="s">
        <v>413</v>
      </c>
      <c r="F206" s="453" t="s">
        <v>413</v>
      </c>
      <c r="G206" s="453">
        <v>1982</v>
      </c>
      <c r="H206" s="453" t="s">
        <v>413</v>
      </c>
      <c r="I206" s="422" t="s">
        <v>302</v>
      </c>
      <c r="J206" s="424"/>
      <c r="K206" s="425">
        <v>0.68</v>
      </c>
      <c r="L206" s="425">
        <v>0.68</v>
      </c>
      <c r="M206" s="452" t="s">
        <v>876</v>
      </c>
      <c r="N206" s="454" t="s">
        <v>891</v>
      </c>
      <c r="O206" s="446"/>
      <c r="P206" s="428" t="str">
        <f>IF(tabProjList[[#This Row],[Link 1]]&lt;&gt;"",HYPERLINK(tabProjList[[#This Row],[Link 1]],"Link 1"),"")</f>
        <v>Link 1</v>
      </c>
      <c r="Q206" s="428" t="str">
        <f>IF(tabProjList[[#This Row],[Link 2]]&lt;&gt;"",HYPERLINK(tabProjList[[#This Row],[Link 2]],"Link 2"),"")</f>
        <v>Link 2</v>
      </c>
      <c r="R206" s="428" t="str">
        <f>IF(tabProjList[[#This Row],[Link 3]]&lt;&gt;"",HYPERLINK(tabProjList[[#This Row],[Link 3]],"Link 3"),"")</f>
        <v/>
      </c>
      <c r="S206" s="428" t="str">
        <f>IF(tabProjList[[#This Row],[Link 4]]&lt;&gt;"",HYPERLINK(tabProjList[[#This Row],[Link 4]],"Link 4"),"")</f>
        <v/>
      </c>
      <c r="T206" s="428" t="str">
        <f>IF(tabProjList[[#This Row],[Link 5]]&lt;&gt;"",HYPERLINK(tabProjList[[#This Row],[Link 5]],"Link 5"),"")</f>
        <v/>
      </c>
      <c r="U206" s="428" t="str">
        <f>IF(tabProjList[[#This Row],[Link 6]]&lt;&gt;"",HYPERLINK(tabProjList[[#This Row],[Link 6]],"Link 6"),"")</f>
        <v/>
      </c>
      <c r="V206" s="428" t="str">
        <f>IF(tabProjList[[#This Row],[Link 7]]&lt;&gt;"",HYPERLINK(tabProjList[[#This Row],[Link 7]],"Link 7"),"")</f>
        <v/>
      </c>
      <c r="W206" s="446" t="s">
        <v>1724</v>
      </c>
      <c r="X206" s="446" t="s">
        <v>2140</v>
      </c>
      <c r="Y206" s="446" t="s">
        <v>413</v>
      </c>
      <c r="Z206" s="446" t="s">
        <v>413</v>
      </c>
      <c r="AA206" s="446" t="s">
        <v>413</v>
      </c>
      <c r="AB206" s="446" t="s">
        <v>413</v>
      </c>
      <c r="AC206" s="446" t="s">
        <v>413</v>
      </c>
    </row>
    <row r="207" spans="1:29" hidden="1">
      <c r="A207" s="434" t="s">
        <v>2139</v>
      </c>
      <c r="B207" s="450" t="s">
        <v>87</v>
      </c>
      <c r="C207" s="423" t="s">
        <v>2138</v>
      </c>
      <c r="D207" s="450" t="s">
        <v>908</v>
      </c>
      <c r="E207" s="451">
        <v>2022</v>
      </c>
      <c r="F207" s="451" t="s">
        <v>413</v>
      </c>
      <c r="G207" s="451">
        <v>2025</v>
      </c>
      <c r="H207" s="451" t="s">
        <v>413</v>
      </c>
      <c r="I207" s="424" t="s">
        <v>798</v>
      </c>
      <c r="J207" s="449"/>
      <c r="K207" s="448">
        <v>2</v>
      </c>
      <c r="L207" s="448">
        <v>2</v>
      </c>
      <c r="M207" s="427" t="s">
        <v>907</v>
      </c>
      <c r="N207" s="466"/>
      <c r="O207" s="446" t="s">
        <v>2137</v>
      </c>
      <c r="P207" s="428" t="str">
        <f>IF(tabProjList[[#This Row],[Link 1]]&lt;&gt;"",HYPERLINK(tabProjList[[#This Row],[Link 1]],"Link 1"),"")</f>
        <v>Link 1</v>
      </c>
      <c r="Q207" s="428" t="str">
        <f>IF(tabProjList[[#This Row],[Link 2]]&lt;&gt;"",HYPERLINK(tabProjList[[#This Row],[Link 2]],"Link 2"),"")</f>
        <v/>
      </c>
      <c r="R207" s="428" t="str">
        <f>IF(tabProjList[[#This Row],[Link 3]]&lt;&gt;"",HYPERLINK(tabProjList[[#This Row],[Link 3]],"Link 3"),"")</f>
        <v/>
      </c>
      <c r="S207" s="428" t="str">
        <f>IF(tabProjList[[#This Row],[Link 4]]&lt;&gt;"",HYPERLINK(tabProjList[[#This Row],[Link 4]],"Link 4"),"")</f>
        <v/>
      </c>
      <c r="T207" s="428" t="str">
        <f>IF(tabProjList[[#This Row],[Link 5]]&lt;&gt;"",HYPERLINK(tabProjList[[#This Row],[Link 5]],"Link 5"),"")</f>
        <v/>
      </c>
      <c r="U207" s="428" t="str">
        <f>IF(tabProjList[[#This Row],[Link 6]]&lt;&gt;"",HYPERLINK(tabProjList[[#This Row],[Link 6]],"Link 6"),"")</f>
        <v/>
      </c>
      <c r="V207" s="428" t="str">
        <f>IF(tabProjList[[#This Row],[Link 7]]&lt;&gt;"",HYPERLINK(tabProjList[[#This Row],[Link 7]],"Link 7"),"")</f>
        <v/>
      </c>
      <c r="W207" s="446" t="s">
        <v>2096</v>
      </c>
      <c r="X207" s="446" t="s">
        <v>413</v>
      </c>
      <c r="Y207" s="446" t="s">
        <v>413</v>
      </c>
      <c r="Z207" s="446" t="s">
        <v>413</v>
      </c>
      <c r="AA207" s="446" t="s">
        <v>413</v>
      </c>
      <c r="AB207" s="446" t="s">
        <v>413</v>
      </c>
      <c r="AC207" s="446" t="s">
        <v>413</v>
      </c>
    </row>
    <row r="208" spans="1:29" hidden="1">
      <c r="A208" s="434" t="s">
        <v>2136</v>
      </c>
      <c r="B208" s="450" t="s">
        <v>427</v>
      </c>
      <c r="C208" s="423" t="s">
        <v>2135</v>
      </c>
      <c r="D208" s="450" t="s">
        <v>959</v>
      </c>
      <c r="E208" s="451">
        <v>2022</v>
      </c>
      <c r="F208" s="451" t="s">
        <v>413</v>
      </c>
      <c r="G208" s="451" t="s">
        <v>413</v>
      </c>
      <c r="H208" s="451" t="s">
        <v>413</v>
      </c>
      <c r="I208" s="424" t="s">
        <v>798</v>
      </c>
      <c r="J208" s="449"/>
      <c r="K208" s="448">
        <v>20</v>
      </c>
      <c r="L208" s="448">
        <v>20</v>
      </c>
      <c r="M208" s="427" t="s">
        <v>958</v>
      </c>
      <c r="N208" s="466" t="s">
        <v>113</v>
      </c>
      <c r="O208" s="446" t="s">
        <v>2134</v>
      </c>
      <c r="P208" s="428" t="str">
        <f>IF(tabProjList[[#This Row],[Link 1]]&lt;&gt;"",HYPERLINK(tabProjList[[#This Row],[Link 1]],"Link 1"),"")</f>
        <v>Link 1</v>
      </c>
      <c r="Q208" s="428" t="str">
        <f>IF(tabProjList[[#This Row],[Link 2]]&lt;&gt;"",HYPERLINK(tabProjList[[#This Row],[Link 2]],"Link 2"),"")</f>
        <v/>
      </c>
      <c r="R208" s="428" t="str">
        <f>IF(tabProjList[[#This Row],[Link 3]]&lt;&gt;"",HYPERLINK(tabProjList[[#This Row],[Link 3]],"Link 3"),"")</f>
        <v/>
      </c>
      <c r="S208" s="428" t="str">
        <f>IF(tabProjList[[#This Row],[Link 4]]&lt;&gt;"",HYPERLINK(tabProjList[[#This Row],[Link 4]],"Link 4"),"")</f>
        <v/>
      </c>
      <c r="T208" s="428" t="str">
        <f>IF(tabProjList[[#This Row],[Link 5]]&lt;&gt;"",HYPERLINK(tabProjList[[#This Row],[Link 5]],"Link 5"),"")</f>
        <v/>
      </c>
      <c r="U208" s="428" t="str">
        <f>IF(tabProjList[[#This Row],[Link 6]]&lt;&gt;"",HYPERLINK(tabProjList[[#This Row],[Link 6]],"Link 6"),"")</f>
        <v/>
      </c>
      <c r="V208" s="428" t="str">
        <f>IF(tabProjList[[#This Row],[Link 7]]&lt;&gt;"",HYPERLINK(tabProjList[[#This Row],[Link 7]],"Link 7"),"")</f>
        <v/>
      </c>
      <c r="W208" s="446" t="s">
        <v>2133</v>
      </c>
      <c r="X208" s="446" t="s">
        <v>413</v>
      </c>
      <c r="Y208" s="446" t="s">
        <v>413</v>
      </c>
      <c r="Z208" s="446" t="s">
        <v>413</v>
      </c>
      <c r="AA208" s="446" t="s">
        <v>413</v>
      </c>
      <c r="AB208" s="446" t="s">
        <v>413</v>
      </c>
      <c r="AC208" s="446" t="s">
        <v>413</v>
      </c>
    </row>
    <row r="209" spans="1:29" hidden="1">
      <c r="A209" s="421" t="s">
        <v>2132</v>
      </c>
      <c r="B209" s="422" t="s">
        <v>427</v>
      </c>
      <c r="C209" s="423" t="s">
        <v>2131</v>
      </c>
      <c r="D209" s="422" t="s">
        <v>107</v>
      </c>
      <c r="E209" s="453">
        <v>2021</v>
      </c>
      <c r="F209" s="472">
        <v>2024</v>
      </c>
      <c r="G209" s="453">
        <v>2026</v>
      </c>
      <c r="H209" s="453" t="s">
        <v>413</v>
      </c>
      <c r="I209" s="424" t="s">
        <v>798</v>
      </c>
      <c r="J209" s="424"/>
      <c r="K209" s="425">
        <v>4</v>
      </c>
      <c r="L209" s="425">
        <v>8</v>
      </c>
      <c r="M209" s="452" t="s">
        <v>918</v>
      </c>
      <c r="N209" s="454" t="s">
        <v>113</v>
      </c>
      <c r="O209" s="446" t="s">
        <v>2130</v>
      </c>
      <c r="P209" s="428" t="str">
        <f>IF(tabProjList[[#This Row],[Link 1]]&lt;&gt;"",HYPERLINK(tabProjList[[#This Row],[Link 1]],"Link 1"),"")</f>
        <v>Link 1</v>
      </c>
      <c r="Q209" s="428" t="str">
        <f>IF(tabProjList[[#This Row],[Link 2]]&lt;&gt;"",HYPERLINK(tabProjList[[#This Row],[Link 2]],"Link 2"),"")</f>
        <v>Link 2</v>
      </c>
      <c r="R209" s="428" t="str">
        <f>IF(tabProjList[[#This Row],[Link 3]]&lt;&gt;"",HYPERLINK(tabProjList[[#This Row],[Link 3]],"Link 3"),"")</f>
        <v/>
      </c>
      <c r="S209" s="428" t="str">
        <f>IF(tabProjList[[#This Row],[Link 4]]&lt;&gt;"",HYPERLINK(tabProjList[[#This Row],[Link 4]],"Link 4"),"")</f>
        <v/>
      </c>
      <c r="T209" s="428" t="str">
        <f>IF(tabProjList[[#This Row],[Link 5]]&lt;&gt;"",HYPERLINK(tabProjList[[#This Row],[Link 5]],"Link 5"),"")</f>
        <v/>
      </c>
      <c r="U209" s="428" t="str">
        <f>IF(tabProjList[[#This Row],[Link 6]]&lt;&gt;"",HYPERLINK(tabProjList[[#This Row],[Link 6]],"Link 6"),"")</f>
        <v/>
      </c>
      <c r="V209" s="428" t="str">
        <f>IF(tabProjList[[#This Row],[Link 7]]&lt;&gt;"",HYPERLINK(tabProjList[[#This Row],[Link 7]],"Link 7"),"")</f>
        <v/>
      </c>
      <c r="W209" s="446" t="s">
        <v>2129</v>
      </c>
      <c r="X209" s="446" t="s">
        <v>2128</v>
      </c>
      <c r="Y209" s="446" t="s">
        <v>413</v>
      </c>
      <c r="Z209" s="446" t="s">
        <v>413</v>
      </c>
      <c r="AA209" s="446" t="s">
        <v>413</v>
      </c>
      <c r="AB209" s="446" t="s">
        <v>413</v>
      </c>
      <c r="AC209" s="446" t="s">
        <v>413</v>
      </c>
    </row>
    <row r="210" spans="1:29" hidden="1">
      <c r="A210" s="421" t="s">
        <v>2127</v>
      </c>
      <c r="B210" s="422" t="s">
        <v>2122</v>
      </c>
      <c r="C210" s="423" t="s">
        <v>2126</v>
      </c>
      <c r="D210" s="422" t="s">
        <v>779</v>
      </c>
      <c r="E210" s="453">
        <v>2018</v>
      </c>
      <c r="F210" s="453" t="s">
        <v>413</v>
      </c>
      <c r="G210" s="453">
        <v>2028</v>
      </c>
      <c r="H210" s="453" t="s">
        <v>413</v>
      </c>
      <c r="I210" s="422" t="s">
        <v>798</v>
      </c>
      <c r="J210" s="424"/>
      <c r="K210" s="425"/>
      <c r="L210" s="425"/>
      <c r="M210" s="452" t="s">
        <v>928</v>
      </c>
      <c r="N210" s="454" t="s">
        <v>898</v>
      </c>
      <c r="O210" s="446" t="s">
        <v>2120</v>
      </c>
      <c r="P210" s="428" t="str">
        <f>IF(tabProjList[[#This Row],[Link 1]]&lt;&gt;"",HYPERLINK(tabProjList[[#This Row],[Link 1]],"Link 1"),"")</f>
        <v>Link 1</v>
      </c>
      <c r="Q210" s="428" t="str">
        <f>IF(tabProjList[[#This Row],[Link 2]]&lt;&gt;"",HYPERLINK(tabProjList[[#This Row],[Link 2]],"Link 2"),"")</f>
        <v/>
      </c>
      <c r="R210" s="428" t="str">
        <f>IF(tabProjList[[#This Row],[Link 3]]&lt;&gt;"",HYPERLINK(tabProjList[[#This Row],[Link 3]],"Link 3"),"")</f>
        <v/>
      </c>
      <c r="S210" s="428" t="str">
        <f>IF(tabProjList[[#This Row],[Link 4]]&lt;&gt;"",HYPERLINK(tabProjList[[#This Row],[Link 4]],"Link 4"),"")</f>
        <v/>
      </c>
      <c r="T210" s="428" t="str">
        <f>IF(tabProjList[[#This Row],[Link 5]]&lt;&gt;"",HYPERLINK(tabProjList[[#This Row],[Link 5]],"Link 5"),"")</f>
        <v/>
      </c>
      <c r="U210" s="428" t="str">
        <f>IF(tabProjList[[#This Row],[Link 6]]&lt;&gt;"",HYPERLINK(tabProjList[[#This Row],[Link 6]],"Link 6"),"")</f>
        <v/>
      </c>
      <c r="V210" s="428" t="str">
        <f>IF(tabProjList[[#This Row],[Link 7]]&lt;&gt;"",HYPERLINK(tabProjList[[#This Row],[Link 7]],"Link 7"),"")</f>
        <v/>
      </c>
      <c r="W210" s="446" t="s">
        <v>2119</v>
      </c>
      <c r="X210" s="446" t="s">
        <v>413</v>
      </c>
      <c r="Y210" s="446" t="s">
        <v>413</v>
      </c>
      <c r="Z210" s="446" t="s">
        <v>413</v>
      </c>
      <c r="AA210" s="446" t="s">
        <v>413</v>
      </c>
      <c r="AB210" s="446" t="s">
        <v>413</v>
      </c>
      <c r="AC210" s="446" t="s">
        <v>413</v>
      </c>
    </row>
    <row r="211" spans="1:29" hidden="1">
      <c r="A211" s="421" t="s">
        <v>2125</v>
      </c>
      <c r="B211" s="422" t="s">
        <v>2122</v>
      </c>
      <c r="C211" s="423" t="s">
        <v>2124</v>
      </c>
      <c r="D211" s="422" t="s">
        <v>779</v>
      </c>
      <c r="E211" s="453">
        <v>2018</v>
      </c>
      <c r="F211" s="472" t="s">
        <v>413</v>
      </c>
      <c r="G211" s="453">
        <v>2028</v>
      </c>
      <c r="H211" s="453" t="s">
        <v>413</v>
      </c>
      <c r="I211" s="424" t="s">
        <v>798</v>
      </c>
      <c r="J211" s="424"/>
      <c r="K211" s="425">
        <v>2.5</v>
      </c>
      <c r="L211" s="425">
        <v>2.5</v>
      </c>
      <c r="M211" s="452" t="s">
        <v>881</v>
      </c>
      <c r="N211" s="454" t="s">
        <v>898</v>
      </c>
      <c r="O211" s="446" t="s">
        <v>2120</v>
      </c>
      <c r="P211" s="428" t="str">
        <f>IF(tabProjList[[#This Row],[Link 1]]&lt;&gt;"",HYPERLINK(tabProjList[[#This Row],[Link 1]],"Link 1"),"")</f>
        <v>Link 1</v>
      </c>
      <c r="Q211" s="428" t="str">
        <f>IF(tabProjList[[#This Row],[Link 2]]&lt;&gt;"",HYPERLINK(tabProjList[[#This Row],[Link 2]],"Link 2"),"")</f>
        <v/>
      </c>
      <c r="R211" s="428" t="str">
        <f>IF(tabProjList[[#This Row],[Link 3]]&lt;&gt;"",HYPERLINK(tabProjList[[#This Row],[Link 3]],"Link 3"),"")</f>
        <v/>
      </c>
      <c r="S211" s="428" t="str">
        <f>IF(tabProjList[[#This Row],[Link 4]]&lt;&gt;"",HYPERLINK(tabProjList[[#This Row],[Link 4]],"Link 4"),"")</f>
        <v/>
      </c>
      <c r="T211" s="428" t="str">
        <f>IF(tabProjList[[#This Row],[Link 5]]&lt;&gt;"",HYPERLINK(tabProjList[[#This Row],[Link 5]],"Link 5"),"")</f>
        <v/>
      </c>
      <c r="U211" s="428" t="str">
        <f>IF(tabProjList[[#This Row],[Link 6]]&lt;&gt;"",HYPERLINK(tabProjList[[#This Row],[Link 6]],"Link 6"),"")</f>
        <v/>
      </c>
      <c r="V211" s="428" t="str">
        <f>IF(tabProjList[[#This Row],[Link 7]]&lt;&gt;"",HYPERLINK(tabProjList[[#This Row],[Link 7]],"Link 7"),"")</f>
        <v/>
      </c>
      <c r="W211" s="446" t="s">
        <v>2119</v>
      </c>
      <c r="X211" s="446" t="s">
        <v>413</v>
      </c>
      <c r="Y211" s="446" t="s">
        <v>413</v>
      </c>
      <c r="Z211" s="446" t="s">
        <v>413</v>
      </c>
      <c r="AA211" s="446" t="s">
        <v>413</v>
      </c>
      <c r="AB211" s="446" t="s">
        <v>413</v>
      </c>
      <c r="AC211" s="446" t="s">
        <v>413</v>
      </c>
    </row>
    <row r="212" spans="1:29" hidden="1">
      <c r="A212" s="421" t="s">
        <v>2123</v>
      </c>
      <c r="B212" s="422" t="s">
        <v>2122</v>
      </c>
      <c r="C212" s="423" t="s">
        <v>2121</v>
      </c>
      <c r="D212" s="422" t="s">
        <v>779</v>
      </c>
      <c r="E212" s="453">
        <v>2018</v>
      </c>
      <c r="F212" s="472" t="s">
        <v>413</v>
      </c>
      <c r="G212" s="453">
        <v>2028</v>
      </c>
      <c r="H212" s="453" t="s">
        <v>413</v>
      </c>
      <c r="I212" s="424" t="s">
        <v>798</v>
      </c>
      <c r="J212" s="424"/>
      <c r="K212" s="425"/>
      <c r="L212" s="425"/>
      <c r="M212" s="452" t="s">
        <v>928</v>
      </c>
      <c r="N212" s="454" t="s">
        <v>898</v>
      </c>
      <c r="O212" s="446" t="s">
        <v>2120</v>
      </c>
      <c r="P212" s="428" t="str">
        <f>IF(tabProjList[[#This Row],[Link 1]]&lt;&gt;"",HYPERLINK(tabProjList[[#This Row],[Link 1]],"Link 1"),"")</f>
        <v>Link 1</v>
      </c>
      <c r="Q212" s="428" t="str">
        <f>IF(tabProjList[[#This Row],[Link 2]]&lt;&gt;"",HYPERLINK(tabProjList[[#This Row],[Link 2]],"Link 2"),"")</f>
        <v/>
      </c>
      <c r="R212" s="428" t="str">
        <f>IF(tabProjList[[#This Row],[Link 3]]&lt;&gt;"",HYPERLINK(tabProjList[[#This Row],[Link 3]],"Link 3"),"")</f>
        <v/>
      </c>
      <c r="S212" s="428" t="str">
        <f>IF(tabProjList[[#This Row],[Link 4]]&lt;&gt;"",HYPERLINK(tabProjList[[#This Row],[Link 4]],"Link 4"),"")</f>
        <v/>
      </c>
      <c r="T212" s="428" t="str">
        <f>IF(tabProjList[[#This Row],[Link 5]]&lt;&gt;"",HYPERLINK(tabProjList[[#This Row],[Link 5]],"Link 5"),"")</f>
        <v/>
      </c>
      <c r="U212" s="428" t="str">
        <f>IF(tabProjList[[#This Row],[Link 6]]&lt;&gt;"",HYPERLINK(tabProjList[[#This Row],[Link 6]],"Link 6"),"")</f>
        <v/>
      </c>
      <c r="V212" s="428" t="str">
        <f>IF(tabProjList[[#This Row],[Link 7]]&lt;&gt;"",HYPERLINK(tabProjList[[#This Row],[Link 7]],"Link 7"),"")</f>
        <v/>
      </c>
      <c r="W212" s="446" t="s">
        <v>2119</v>
      </c>
      <c r="X212" s="446" t="s">
        <v>413</v>
      </c>
      <c r="Y212" s="446" t="s">
        <v>413</v>
      </c>
      <c r="Z212" s="446" t="s">
        <v>413</v>
      </c>
      <c r="AA212" s="446" t="s">
        <v>413</v>
      </c>
      <c r="AB212" s="446" t="s">
        <v>413</v>
      </c>
      <c r="AC212" s="446" t="s">
        <v>413</v>
      </c>
    </row>
    <row r="213" spans="1:29" hidden="1">
      <c r="A213" s="421" t="s">
        <v>2116</v>
      </c>
      <c r="B213" s="422" t="s">
        <v>2118</v>
      </c>
      <c r="C213" s="423" t="s">
        <v>2117</v>
      </c>
      <c r="D213" s="422" t="s">
        <v>959</v>
      </c>
      <c r="E213" s="453">
        <v>2022</v>
      </c>
      <c r="F213" s="472" t="s">
        <v>413</v>
      </c>
      <c r="G213" s="453">
        <v>2029</v>
      </c>
      <c r="H213" s="453" t="s">
        <v>413</v>
      </c>
      <c r="I213" s="424" t="s">
        <v>798</v>
      </c>
      <c r="J213" s="424"/>
      <c r="K213" s="425">
        <v>20</v>
      </c>
      <c r="L213" s="425">
        <v>20</v>
      </c>
      <c r="M213" s="455" t="s">
        <v>958</v>
      </c>
      <c r="N213" s="454" t="s">
        <v>113</v>
      </c>
      <c r="O213" s="446" t="s">
        <v>2116</v>
      </c>
      <c r="P213" s="428" t="str">
        <f>IF(tabProjList[[#This Row],[Link 1]]&lt;&gt;"",HYPERLINK(tabProjList[[#This Row],[Link 1]],"Link 1"),"")</f>
        <v>Link 1</v>
      </c>
      <c r="Q213" s="428" t="str">
        <f>IF(tabProjList[[#This Row],[Link 2]]&lt;&gt;"",HYPERLINK(tabProjList[[#This Row],[Link 2]],"Link 2"),"")</f>
        <v/>
      </c>
      <c r="R213" s="428" t="str">
        <f>IF(tabProjList[[#This Row],[Link 3]]&lt;&gt;"",HYPERLINK(tabProjList[[#This Row],[Link 3]],"Link 3"),"")</f>
        <v/>
      </c>
      <c r="S213" s="428" t="str">
        <f>IF(tabProjList[[#This Row],[Link 4]]&lt;&gt;"",HYPERLINK(tabProjList[[#This Row],[Link 4]],"Link 4"),"")</f>
        <v/>
      </c>
      <c r="T213" s="428" t="str">
        <f>IF(tabProjList[[#This Row],[Link 5]]&lt;&gt;"",HYPERLINK(tabProjList[[#This Row],[Link 5]],"Link 5"),"")</f>
        <v/>
      </c>
      <c r="U213" s="428" t="str">
        <f>IF(tabProjList[[#This Row],[Link 6]]&lt;&gt;"",HYPERLINK(tabProjList[[#This Row],[Link 6]],"Link 6"),"")</f>
        <v/>
      </c>
      <c r="V213" s="428" t="str">
        <f>IF(tabProjList[[#This Row],[Link 7]]&lt;&gt;"",HYPERLINK(tabProjList[[#This Row],[Link 7]],"Link 7"),"")</f>
        <v/>
      </c>
      <c r="W213" s="446" t="s">
        <v>2115</v>
      </c>
      <c r="X213" s="446" t="s">
        <v>413</v>
      </c>
      <c r="Y213" s="446" t="s">
        <v>413</v>
      </c>
      <c r="Z213" s="446" t="s">
        <v>413</v>
      </c>
      <c r="AA213" s="446" t="s">
        <v>413</v>
      </c>
      <c r="AB213" s="446" t="s">
        <v>413</v>
      </c>
      <c r="AC213" s="446" t="s">
        <v>413</v>
      </c>
    </row>
    <row r="214" spans="1:29" ht="16.5" hidden="1" customHeight="1">
      <c r="A214" s="421" t="s">
        <v>2114</v>
      </c>
      <c r="B214" s="422" t="s">
        <v>102</v>
      </c>
      <c r="C214" s="423" t="s">
        <v>2113</v>
      </c>
      <c r="D214" s="422" t="s">
        <v>779</v>
      </c>
      <c r="E214" s="453">
        <v>2022</v>
      </c>
      <c r="F214" s="472" t="s">
        <v>413</v>
      </c>
      <c r="G214" s="453" t="s">
        <v>413</v>
      </c>
      <c r="H214" s="453" t="s">
        <v>413</v>
      </c>
      <c r="I214" s="424" t="s">
        <v>798</v>
      </c>
      <c r="J214" s="424"/>
      <c r="K214" s="425"/>
      <c r="L214" s="425"/>
      <c r="M214" s="452" t="s">
        <v>1065</v>
      </c>
      <c r="N214" s="454" t="s">
        <v>898</v>
      </c>
      <c r="O214" s="446" t="s">
        <v>2112</v>
      </c>
      <c r="P214" s="428" t="str">
        <f>IF(tabProjList[[#This Row],[Link 1]]&lt;&gt;"",HYPERLINK(tabProjList[[#This Row],[Link 1]],"Link 1"),"")</f>
        <v>Link 1</v>
      </c>
      <c r="Q214" s="428" t="str">
        <f>IF(tabProjList[[#This Row],[Link 2]]&lt;&gt;"",HYPERLINK(tabProjList[[#This Row],[Link 2]],"Link 2"),"")</f>
        <v/>
      </c>
      <c r="R214" s="428" t="str">
        <f>IF(tabProjList[[#This Row],[Link 3]]&lt;&gt;"",HYPERLINK(tabProjList[[#This Row],[Link 3]],"Link 3"),"")</f>
        <v/>
      </c>
      <c r="S214" s="428" t="str">
        <f>IF(tabProjList[[#This Row],[Link 4]]&lt;&gt;"",HYPERLINK(tabProjList[[#This Row],[Link 4]],"Link 4"),"")</f>
        <v/>
      </c>
      <c r="T214" s="428" t="str">
        <f>IF(tabProjList[[#This Row],[Link 5]]&lt;&gt;"",HYPERLINK(tabProjList[[#This Row],[Link 5]],"Link 5"),"")</f>
        <v/>
      </c>
      <c r="U214" s="428" t="str">
        <f>IF(tabProjList[[#This Row],[Link 6]]&lt;&gt;"",HYPERLINK(tabProjList[[#This Row],[Link 6]],"Link 6"),"")</f>
        <v/>
      </c>
      <c r="V214" s="428" t="str">
        <f>IF(tabProjList[[#This Row],[Link 7]]&lt;&gt;"",HYPERLINK(tabProjList[[#This Row],[Link 7]],"Link 7"),"")</f>
        <v/>
      </c>
      <c r="W214" s="446" t="s">
        <v>2111</v>
      </c>
      <c r="X214" s="446" t="s">
        <v>413</v>
      </c>
      <c r="Y214" s="446" t="s">
        <v>413</v>
      </c>
      <c r="Z214" s="446" t="s">
        <v>413</v>
      </c>
      <c r="AA214" s="446" t="s">
        <v>413</v>
      </c>
      <c r="AB214" s="446" t="s">
        <v>413</v>
      </c>
      <c r="AC214" s="446" t="s">
        <v>413</v>
      </c>
    </row>
    <row r="215" spans="1:29" hidden="1">
      <c r="A215" s="421" t="s">
        <v>2110</v>
      </c>
      <c r="B215" s="422" t="s">
        <v>1766</v>
      </c>
      <c r="C215" s="423" t="s">
        <v>2103</v>
      </c>
      <c r="D215" s="422" t="s">
        <v>779</v>
      </c>
      <c r="E215" s="453">
        <v>2021</v>
      </c>
      <c r="F215" s="472">
        <v>2023</v>
      </c>
      <c r="G215" s="453">
        <v>2030</v>
      </c>
      <c r="H215" s="453" t="s">
        <v>413</v>
      </c>
      <c r="I215" s="424" t="s">
        <v>798</v>
      </c>
      <c r="J215" s="424"/>
      <c r="K215" s="425"/>
      <c r="L215" s="425"/>
      <c r="M215" s="452" t="s">
        <v>881</v>
      </c>
      <c r="N215" s="454" t="s">
        <v>898</v>
      </c>
      <c r="O215" s="446"/>
      <c r="P215" s="428" t="str">
        <f>IF(tabProjList[[#This Row],[Link 1]]&lt;&gt;"",HYPERLINK(tabProjList[[#This Row],[Link 1]],"Link 1"),"")</f>
        <v/>
      </c>
      <c r="Q215" s="428" t="str">
        <f>IF(tabProjList[[#This Row],[Link 2]]&lt;&gt;"",HYPERLINK(tabProjList[[#This Row],[Link 2]],"Link 2"),"")</f>
        <v/>
      </c>
      <c r="R215" s="428" t="str">
        <f>IF(tabProjList[[#This Row],[Link 3]]&lt;&gt;"",HYPERLINK(tabProjList[[#This Row],[Link 3]],"Link 3"),"")</f>
        <v/>
      </c>
      <c r="S215" s="428" t="str">
        <f>IF(tabProjList[[#This Row],[Link 4]]&lt;&gt;"",HYPERLINK(tabProjList[[#This Row],[Link 4]],"Link 4"),"")</f>
        <v/>
      </c>
      <c r="T215" s="428" t="str">
        <f>IF(tabProjList[[#This Row],[Link 5]]&lt;&gt;"",HYPERLINK(tabProjList[[#This Row],[Link 5]],"Link 5"),"")</f>
        <v/>
      </c>
      <c r="U215" s="428" t="str">
        <f>IF(tabProjList[[#This Row],[Link 6]]&lt;&gt;"",HYPERLINK(tabProjList[[#This Row],[Link 6]],"Link 6"),"")</f>
        <v/>
      </c>
      <c r="V215" s="428" t="str">
        <f>IF(tabProjList[[#This Row],[Link 7]]&lt;&gt;"",HYPERLINK(tabProjList[[#This Row],[Link 7]],"Link 7"),"")</f>
        <v/>
      </c>
      <c r="W215" s="446" t="s">
        <v>413</v>
      </c>
      <c r="X215" s="446" t="s">
        <v>413</v>
      </c>
      <c r="Y215" s="446" t="s">
        <v>413</v>
      </c>
      <c r="Z215" s="446" t="s">
        <v>413</v>
      </c>
      <c r="AA215" s="446" t="s">
        <v>413</v>
      </c>
      <c r="AB215" s="446" t="s">
        <v>413</v>
      </c>
      <c r="AC215" s="446" t="s">
        <v>413</v>
      </c>
    </row>
    <row r="216" spans="1:29" hidden="1">
      <c r="A216" s="421" t="s">
        <v>2109</v>
      </c>
      <c r="B216" s="422" t="s">
        <v>87</v>
      </c>
      <c r="C216" s="423" t="s">
        <v>2108</v>
      </c>
      <c r="D216" s="422" t="s">
        <v>779</v>
      </c>
      <c r="E216" s="453">
        <v>2022</v>
      </c>
      <c r="F216" s="472">
        <v>2024</v>
      </c>
      <c r="G216" s="453">
        <v>2028</v>
      </c>
      <c r="H216" s="453" t="s">
        <v>413</v>
      </c>
      <c r="I216" s="424" t="s">
        <v>798</v>
      </c>
      <c r="J216" s="424"/>
      <c r="K216" s="425">
        <v>7</v>
      </c>
      <c r="L216" s="425">
        <v>7</v>
      </c>
      <c r="M216" s="452" t="s">
        <v>881</v>
      </c>
      <c r="N216" s="454" t="s">
        <v>113</v>
      </c>
      <c r="O216" s="446" t="s">
        <v>1544</v>
      </c>
      <c r="P216" s="428" t="str">
        <f>IF(tabProjList[[#This Row],[Link 1]]&lt;&gt;"",HYPERLINK(tabProjList[[#This Row],[Link 1]],"Link 1"),"")</f>
        <v>Link 1</v>
      </c>
      <c r="Q216" s="428" t="str">
        <f>IF(tabProjList[[#This Row],[Link 2]]&lt;&gt;"",HYPERLINK(tabProjList[[#This Row],[Link 2]],"Link 2"),"")</f>
        <v>Link 2</v>
      </c>
      <c r="R216" s="428" t="str">
        <f>IF(tabProjList[[#This Row],[Link 3]]&lt;&gt;"",HYPERLINK(tabProjList[[#This Row],[Link 3]],"Link 3"),"")</f>
        <v>Link 3</v>
      </c>
      <c r="S216" s="428" t="str">
        <f>IF(tabProjList[[#This Row],[Link 4]]&lt;&gt;"",HYPERLINK(tabProjList[[#This Row],[Link 4]],"Link 4"),"")</f>
        <v>Link 4</v>
      </c>
      <c r="T216" s="428" t="str">
        <f>IF(tabProjList[[#This Row],[Link 5]]&lt;&gt;"",HYPERLINK(tabProjList[[#This Row],[Link 5]],"Link 5"),"")</f>
        <v/>
      </c>
      <c r="U216" s="428" t="str">
        <f>IF(tabProjList[[#This Row],[Link 6]]&lt;&gt;"",HYPERLINK(tabProjList[[#This Row],[Link 6]],"Link 6"),"")</f>
        <v/>
      </c>
      <c r="V216" s="428" t="str">
        <f>IF(tabProjList[[#This Row],[Link 7]]&lt;&gt;"",HYPERLINK(tabProjList[[#This Row],[Link 7]],"Link 7"),"")</f>
        <v/>
      </c>
      <c r="W216" s="446" t="s">
        <v>2107</v>
      </c>
      <c r="X216" s="446" t="s">
        <v>2106</v>
      </c>
      <c r="Y216" s="446" t="s">
        <v>2106</v>
      </c>
      <c r="Z216" s="446" t="s">
        <v>2105</v>
      </c>
      <c r="AA216" s="446" t="s">
        <v>413</v>
      </c>
      <c r="AB216" s="446" t="s">
        <v>413</v>
      </c>
      <c r="AC216" s="446" t="s">
        <v>413</v>
      </c>
    </row>
    <row r="217" spans="1:29" ht="15" hidden="1" customHeight="1">
      <c r="A217" s="421" t="s">
        <v>2104</v>
      </c>
      <c r="B217" s="422" t="s">
        <v>110</v>
      </c>
      <c r="C217" s="423" t="s">
        <v>2103</v>
      </c>
      <c r="D217" s="422" t="s">
        <v>779</v>
      </c>
      <c r="E217" s="453">
        <v>2019</v>
      </c>
      <c r="F217" s="472" t="s">
        <v>413</v>
      </c>
      <c r="G217" s="453">
        <v>2024</v>
      </c>
      <c r="H217" s="453" t="s">
        <v>413</v>
      </c>
      <c r="I217" s="424" t="s">
        <v>798</v>
      </c>
      <c r="J217" s="424"/>
      <c r="K217" s="425"/>
      <c r="L217" s="425"/>
      <c r="M217" s="452" t="s">
        <v>881</v>
      </c>
      <c r="N217" s="454" t="s">
        <v>113</v>
      </c>
      <c r="O217" s="446" t="s">
        <v>1166</v>
      </c>
      <c r="P217" s="428" t="str">
        <f>IF(tabProjList[[#This Row],[Link 1]]&lt;&gt;"",HYPERLINK(tabProjList[[#This Row],[Link 1]],"Link 1"),"")</f>
        <v>Link 1</v>
      </c>
      <c r="Q217" s="428" t="str">
        <f>IF(tabProjList[[#This Row],[Link 2]]&lt;&gt;"",HYPERLINK(tabProjList[[#This Row],[Link 2]],"Link 2"),"")</f>
        <v/>
      </c>
      <c r="R217" s="428" t="str">
        <f>IF(tabProjList[[#This Row],[Link 3]]&lt;&gt;"",HYPERLINK(tabProjList[[#This Row],[Link 3]],"Link 3"),"")</f>
        <v/>
      </c>
      <c r="S217" s="428" t="str">
        <f>IF(tabProjList[[#This Row],[Link 4]]&lt;&gt;"",HYPERLINK(tabProjList[[#This Row],[Link 4]],"Link 4"),"")</f>
        <v/>
      </c>
      <c r="T217" s="428" t="str">
        <f>IF(tabProjList[[#This Row],[Link 5]]&lt;&gt;"",HYPERLINK(tabProjList[[#This Row],[Link 5]],"Link 5"),"")</f>
        <v/>
      </c>
      <c r="U217" s="428" t="str">
        <f>IF(tabProjList[[#This Row],[Link 6]]&lt;&gt;"",HYPERLINK(tabProjList[[#This Row],[Link 6]],"Link 6"),"")</f>
        <v/>
      </c>
      <c r="V217" s="428" t="str">
        <f>IF(tabProjList[[#This Row],[Link 7]]&lt;&gt;"",HYPERLINK(tabProjList[[#This Row],[Link 7]],"Link 7"),"")</f>
        <v/>
      </c>
      <c r="W217" s="446" t="s">
        <v>2102</v>
      </c>
      <c r="X217" s="446" t="s">
        <v>413</v>
      </c>
      <c r="Y217" s="446" t="s">
        <v>413</v>
      </c>
      <c r="Z217" s="446" t="s">
        <v>413</v>
      </c>
      <c r="AA217" s="446" t="s">
        <v>413</v>
      </c>
      <c r="AB217" s="446" t="s">
        <v>413</v>
      </c>
      <c r="AC217" s="446" t="s">
        <v>413</v>
      </c>
    </row>
    <row r="218" spans="1:29" hidden="1">
      <c r="A218" s="421" t="s">
        <v>2101</v>
      </c>
      <c r="B218" s="422" t="s">
        <v>878</v>
      </c>
      <c r="C218" s="423" t="s">
        <v>2100</v>
      </c>
      <c r="D218" s="422" t="s">
        <v>779</v>
      </c>
      <c r="E218" s="453">
        <v>2021</v>
      </c>
      <c r="F218" s="472" t="s">
        <v>413</v>
      </c>
      <c r="G218" s="453">
        <v>2030</v>
      </c>
      <c r="H218" s="453" t="s">
        <v>413</v>
      </c>
      <c r="I218" s="424" t="s">
        <v>798</v>
      </c>
      <c r="J218" s="424"/>
      <c r="K218" s="425">
        <v>2</v>
      </c>
      <c r="L218" s="425">
        <v>2</v>
      </c>
      <c r="M218" s="452" t="s">
        <v>881</v>
      </c>
      <c r="N218" s="454" t="s">
        <v>113</v>
      </c>
      <c r="O218" s="446"/>
      <c r="P218" s="428" t="str">
        <f>IF(tabProjList[[#This Row],[Link 1]]&lt;&gt;"",HYPERLINK(tabProjList[[#This Row],[Link 1]],"Link 1"),"")</f>
        <v>Link 1</v>
      </c>
      <c r="Q218" s="428" t="str">
        <f>IF(tabProjList[[#This Row],[Link 2]]&lt;&gt;"",HYPERLINK(tabProjList[[#This Row],[Link 2]],"Link 2"),"")</f>
        <v/>
      </c>
      <c r="R218" s="428" t="str">
        <f>IF(tabProjList[[#This Row],[Link 3]]&lt;&gt;"",HYPERLINK(tabProjList[[#This Row],[Link 3]],"Link 3"),"")</f>
        <v/>
      </c>
      <c r="S218" s="428" t="str">
        <f>IF(tabProjList[[#This Row],[Link 4]]&lt;&gt;"",HYPERLINK(tabProjList[[#This Row],[Link 4]],"Link 4"),"")</f>
        <v/>
      </c>
      <c r="T218" s="428" t="str">
        <f>IF(tabProjList[[#This Row],[Link 5]]&lt;&gt;"",HYPERLINK(tabProjList[[#This Row],[Link 5]],"Link 5"),"")</f>
        <v/>
      </c>
      <c r="U218" s="428" t="str">
        <f>IF(tabProjList[[#This Row],[Link 6]]&lt;&gt;"",HYPERLINK(tabProjList[[#This Row],[Link 6]],"Link 6"),"")</f>
        <v/>
      </c>
      <c r="V218" s="428" t="str">
        <f>IF(tabProjList[[#This Row],[Link 7]]&lt;&gt;"",HYPERLINK(tabProjList[[#This Row],[Link 7]],"Link 7"),"")</f>
        <v/>
      </c>
      <c r="W218" s="446" t="s">
        <v>2099</v>
      </c>
      <c r="X218" s="446" t="s">
        <v>413</v>
      </c>
      <c r="Y218" s="446" t="s">
        <v>413</v>
      </c>
      <c r="Z218" s="446" t="s">
        <v>413</v>
      </c>
      <c r="AA218" s="446" t="s">
        <v>413</v>
      </c>
      <c r="AB218" s="446" t="s">
        <v>413</v>
      </c>
      <c r="AC218" s="446" t="s">
        <v>413</v>
      </c>
    </row>
    <row r="219" spans="1:29" hidden="1">
      <c r="A219" s="421" t="s">
        <v>2098</v>
      </c>
      <c r="B219" s="450" t="s">
        <v>87</v>
      </c>
      <c r="C219" s="423" t="s">
        <v>1670</v>
      </c>
      <c r="D219" s="422" t="s">
        <v>107</v>
      </c>
      <c r="E219" s="453">
        <v>2022</v>
      </c>
      <c r="F219" s="453" t="s">
        <v>413</v>
      </c>
      <c r="G219" s="453">
        <v>2025</v>
      </c>
      <c r="H219" s="453" t="s">
        <v>413</v>
      </c>
      <c r="I219" s="424" t="s">
        <v>798</v>
      </c>
      <c r="J219" s="469"/>
      <c r="K219" s="425">
        <v>2</v>
      </c>
      <c r="L219" s="425">
        <v>2</v>
      </c>
      <c r="M219" s="452" t="s">
        <v>918</v>
      </c>
      <c r="N219" s="454" t="s">
        <v>113</v>
      </c>
      <c r="O219" s="446" t="s">
        <v>2097</v>
      </c>
      <c r="P219" s="428" t="str">
        <f>IF(tabProjList[[#This Row],[Link 1]]&lt;&gt;"",HYPERLINK(tabProjList[[#This Row],[Link 1]],"Link 1"),"")</f>
        <v>Link 1</v>
      </c>
      <c r="Q219" s="428" t="str">
        <f>IF(tabProjList[[#This Row],[Link 2]]&lt;&gt;"",HYPERLINK(tabProjList[[#This Row],[Link 2]],"Link 2"),"")</f>
        <v>Link 2</v>
      </c>
      <c r="R219" s="428" t="str">
        <f>IF(tabProjList[[#This Row],[Link 3]]&lt;&gt;"",HYPERLINK(tabProjList[[#This Row],[Link 3]],"Link 3"),"")</f>
        <v/>
      </c>
      <c r="S219" s="428" t="str">
        <f>IF(tabProjList[[#This Row],[Link 4]]&lt;&gt;"",HYPERLINK(tabProjList[[#This Row],[Link 4]],"Link 4"),"")</f>
        <v/>
      </c>
      <c r="T219" s="428" t="str">
        <f>IF(tabProjList[[#This Row],[Link 5]]&lt;&gt;"",HYPERLINK(tabProjList[[#This Row],[Link 5]],"Link 5"),"")</f>
        <v/>
      </c>
      <c r="U219" s="428" t="str">
        <f>IF(tabProjList[[#This Row],[Link 6]]&lt;&gt;"",HYPERLINK(tabProjList[[#This Row],[Link 6]],"Link 6"),"")</f>
        <v/>
      </c>
      <c r="V219" s="428" t="str">
        <f>IF(tabProjList[[#This Row],[Link 7]]&lt;&gt;"",HYPERLINK(tabProjList[[#This Row],[Link 7]],"Link 7"),"")</f>
        <v/>
      </c>
      <c r="W219" s="446" t="s">
        <v>2096</v>
      </c>
      <c r="X219" s="446" t="s">
        <v>2095</v>
      </c>
      <c r="Y219" s="446" t="s">
        <v>413</v>
      </c>
      <c r="Z219" s="446" t="s">
        <v>413</v>
      </c>
      <c r="AA219" s="446" t="s">
        <v>413</v>
      </c>
      <c r="AB219" s="446" t="s">
        <v>413</v>
      </c>
      <c r="AC219" s="446" t="s">
        <v>413</v>
      </c>
    </row>
    <row r="220" spans="1:29" hidden="1">
      <c r="A220" s="434" t="s">
        <v>2094</v>
      </c>
      <c r="B220" s="450" t="s">
        <v>87</v>
      </c>
      <c r="C220" s="423" t="s">
        <v>2093</v>
      </c>
      <c r="D220" s="450" t="s">
        <v>892</v>
      </c>
      <c r="E220" s="451">
        <v>2022</v>
      </c>
      <c r="F220" s="451" t="s">
        <v>413</v>
      </c>
      <c r="G220" s="451">
        <v>2032</v>
      </c>
      <c r="H220" s="451" t="s">
        <v>413</v>
      </c>
      <c r="I220" s="424" t="s">
        <v>798</v>
      </c>
      <c r="J220" s="449"/>
      <c r="K220" s="448">
        <v>1</v>
      </c>
      <c r="L220" s="448">
        <v>1</v>
      </c>
      <c r="M220" s="427" t="s">
        <v>928</v>
      </c>
      <c r="N220" s="466" t="s">
        <v>113</v>
      </c>
      <c r="O220" s="446"/>
      <c r="P220" s="428" t="str">
        <f>IF(tabProjList[[#This Row],[Link 1]]&lt;&gt;"",HYPERLINK(tabProjList[[#This Row],[Link 1]],"Link 1"),"")</f>
        <v>Link 1</v>
      </c>
      <c r="Q220" s="428" t="str">
        <f>IF(tabProjList[[#This Row],[Link 2]]&lt;&gt;"",HYPERLINK(tabProjList[[#This Row],[Link 2]],"Link 2"),"")</f>
        <v/>
      </c>
      <c r="R220" s="428" t="str">
        <f>IF(tabProjList[[#This Row],[Link 3]]&lt;&gt;"",HYPERLINK(tabProjList[[#This Row],[Link 3]],"Link 3"),"")</f>
        <v/>
      </c>
      <c r="S220" s="428" t="str">
        <f>IF(tabProjList[[#This Row],[Link 4]]&lt;&gt;"",HYPERLINK(tabProjList[[#This Row],[Link 4]],"Link 4"),"")</f>
        <v/>
      </c>
      <c r="T220" s="428" t="str">
        <f>IF(tabProjList[[#This Row],[Link 5]]&lt;&gt;"",HYPERLINK(tabProjList[[#This Row],[Link 5]],"Link 5"),"")</f>
        <v/>
      </c>
      <c r="U220" s="428" t="str">
        <f>IF(tabProjList[[#This Row],[Link 6]]&lt;&gt;"",HYPERLINK(tabProjList[[#This Row],[Link 6]],"Link 6"),"")</f>
        <v/>
      </c>
      <c r="V220" s="428" t="str">
        <f>IF(tabProjList[[#This Row],[Link 7]]&lt;&gt;"",HYPERLINK(tabProjList[[#This Row],[Link 7]],"Link 7"),"")</f>
        <v/>
      </c>
      <c r="W220" s="446" t="s">
        <v>2092</v>
      </c>
      <c r="X220" s="446" t="s">
        <v>413</v>
      </c>
      <c r="Y220" s="446" t="s">
        <v>413</v>
      </c>
      <c r="Z220" s="446" t="s">
        <v>413</v>
      </c>
      <c r="AA220" s="446" t="s">
        <v>413</v>
      </c>
      <c r="AB220" s="446" t="s">
        <v>413</v>
      </c>
      <c r="AC220" s="446" t="s">
        <v>413</v>
      </c>
    </row>
    <row r="221" spans="1:29" hidden="1">
      <c r="A221" s="434" t="s">
        <v>2091</v>
      </c>
      <c r="B221" s="450" t="s">
        <v>2090</v>
      </c>
      <c r="C221" s="423" t="s">
        <v>2089</v>
      </c>
      <c r="D221" s="450" t="s">
        <v>908</v>
      </c>
      <c r="E221" s="453">
        <v>2022</v>
      </c>
      <c r="F221" s="453">
        <v>2025</v>
      </c>
      <c r="G221" s="453">
        <v>2030</v>
      </c>
      <c r="H221" s="451" t="s">
        <v>413</v>
      </c>
      <c r="I221" s="424" t="s">
        <v>798</v>
      </c>
      <c r="J221" s="449"/>
      <c r="K221" s="448">
        <v>20</v>
      </c>
      <c r="L221" s="448">
        <v>40</v>
      </c>
      <c r="M221" s="427" t="s">
        <v>907</v>
      </c>
      <c r="N221" s="454"/>
      <c r="O221" s="446" t="s">
        <v>932</v>
      </c>
      <c r="P221" s="428" t="str">
        <f>IF(tabProjList[[#This Row],[Link 1]]&lt;&gt;"",HYPERLINK(tabProjList[[#This Row],[Link 1]],"Link 1"),"")</f>
        <v>Link 1</v>
      </c>
      <c r="Q221" s="428" t="str">
        <f>IF(tabProjList[[#This Row],[Link 2]]&lt;&gt;"",HYPERLINK(tabProjList[[#This Row],[Link 2]],"Link 2"),"")</f>
        <v>Link 2</v>
      </c>
      <c r="R221" s="428" t="str">
        <f>IF(tabProjList[[#This Row],[Link 3]]&lt;&gt;"",HYPERLINK(tabProjList[[#This Row],[Link 3]],"Link 3"),"")</f>
        <v/>
      </c>
      <c r="S221" s="428" t="str">
        <f>IF(tabProjList[[#This Row],[Link 4]]&lt;&gt;"",HYPERLINK(tabProjList[[#This Row],[Link 4]],"Link 4"),"")</f>
        <v/>
      </c>
      <c r="T221" s="428" t="str">
        <f>IF(tabProjList[[#This Row],[Link 5]]&lt;&gt;"",HYPERLINK(tabProjList[[#This Row],[Link 5]],"Link 5"),"")</f>
        <v/>
      </c>
      <c r="U221" s="428" t="str">
        <f>IF(tabProjList[[#This Row],[Link 6]]&lt;&gt;"",HYPERLINK(tabProjList[[#This Row],[Link 6]],"Link 6"),"")</f>
        <v/>
      </c>
      <c r="V221" s="428" t="str">
        <f>IF(tabProjList[[#This Row],[Link 7]]&lt;&gt;"",HYPERLINK(tabProjList[[#This Row],[Link 7]],"Link 7"),"")</f>
        <v/>
      </c>
      <c r="W221" s="446" t="s">
        <v>2088</v>
      </c>
      <c r="X221" s="446" t="s">
        <v>2087</v>
      </c>
      <c r="Y221" s="446" t="s">
        <v>413</v>
      </c>
      <c r="Z221" s="446" t="s">
        <v>413</v>
      </c>
      <c r="AA221" s="446" t="s">
        <v>413</v>
      </c>
      <c r="AB221" s="446" t="s">
        <v>413</v>
      </c>
      <c r="AC221" s="446" t="s">
        <v>413</v>
      </c>
    </row>
    <row r="222" spans="1:29" hidden="1">
      <c r="A222" s="434" t="s">
        <v>2086</v>
      </c>
      <c r="B222" s="422" t="s">
        <v>87</v>
      </c>
      <c r="C222" s="423" t="s">
        <v>2085</v>
      </c>
      <c r="D222" s="422" t="s">
        <v>892</v>
      </c>
      <c r="E222" s="451">
        <v>2021</v>
      </c>
      <c r="F222" s="451" t="s">
        <v>413</v>
      </c>
      <c r="G222" s="451">
        <v>2024</v>
      </c>
      <c r="H222" s="451" t="s">
        <v>413</v>
      </c>
      <c r="I222" s="424" t="s">
        <v>798</v>
      </c>
      <c r="J222" s="449"/>
      <c r="K222" s="448"/>
      <c r="L222" s="448"/>
      <c r="M222" s="452" t="s">
        <v>899</v>
      </c>
      <c r="N222" s="454" t="s">
        <v>113</v>
      </c>
      <c r="O222" s="446"/>
      <c r="P222" s="428" t="str">
        <f>IF(tabProjList[[#This Row],[Link 1]]&lt;&gt;"",HYPERLINK(tabProjList[[#This Row],[Link 1]],"Link 1"),"")</f>
        <v>Link 1</v>
      </c>
      <c r="Q222" s="428" t="str">
        <f>IF(tabProjList[[#This Row],[Link 2]]&lt;&gt;"",HYPERLINK(tabProjList[[#This Row],[Link 2]],"Link 2"),"")</f>
        <v/>
      </c>
      <c r="R222" s="428" t="str">
        <f>IF(tabProjList[[#This Row],[Link 3]]&lt;&gt;"",HYPERLINK(tabProjList[[#This Row],[Link 3]],"Link 3"),"")</f>
        <v/>
      </c>
      <c r="S222" s="428" t="str">
        <f>IF(tabProjList[[#This Row],[Link 4]]&lt;&gt;"",HYPERLINK(tabProjList[[#This Row],[Link 4]],"Link 4"),"")</f>
        <v/>
      </c>
      <c r="T222" s="428" t="str">
        <f>IF(tabProjList[[#This Row],[Link 5]]&lt;&gt;"",HYPERLINK(tabProjList[[#This Row],[Link 5]],"Link 5"),"")</f>
        <v/>
      </c>
      <c r="U222" s="428" t="str">
        <f>IF(tabProjList[[#This Row],[Link 6]]&lt;&gt;"",HYPERLINK(tabProjList[[#This Row],[Link 6]],"Link 6"),"")</f>
        <v/>
      </c>
      <c r="V222" s="428" t="str">
        <f>IF(tabProjList[[#This Row],[Link 7]]&lt;&gt;"",HYPERLINK(tabProjList[[#This Row],[Link 7]],"Link 7"),"")</f>
        <v/>
      </c>
      <c r="W222" s="446" t="s">
        <v>2084</v>
      </c>
      <c r="X222" s="446" t="s">
        <v>413</v>
      </c>
      <c r="Y222" s="446" t="s">
        <v>413</v>
      </c>
      <c r="Z222" s="446" t="s">
        <v>413</v>
      </c>
      <c r="AA222" s="446" t="s">
        <v>413</v>
      </c>
      <c r="AB222" s="446" t="s">
        <v>413</v>
      </c>
      <c r="AC222" s="446" t="s">
        <v>413</v>
      </c>
    </row>
    <row r="223" spans="1:29" hidden="1">
      <c r="A223" s="421" t="s">
        <v>2083</v>
      </c>
      <c r="B223" s="422" t="s">
        <v>427</v>
      </c>
      <c r="C223" s="423" t="s">
        <v>2082</v>
      </c>
      <c r="D223" s="424" t="s">
        <v>779</v>
      </c>
      <c r="E223" s="425">
        <v>2019</v>
      </c>
      <c r="F223" s="425" t="s">
        <v>413</v>
      </c>
      <c r="G223" s="425" t="s">
        <v>413</v>
      </c>
      <c r="H223" s="425" t="s">
        <v>413</v>
      </c>
      <c r="I223" s="424" t="s">
        <v>798</v>
      </c>
      <c r="J223" s="424"/>
      <c r="K223" s="425">
        <v>0.13500000000000001</v>
      </c>
      <c r="L223" s="425">
        <v>0.13500000000000001</v>
      </c>
      <c r="M223" s="452" t="s">
        <v>928</v>
      </c>
      <c r="N223" s="454" t="s">
        <v>113</v>
      </c>
      <c r="O223" s="446" t="s">
        <v>885</v>
      </c>
      <c r="P223" s="428" t="str">
        <f>IF(tabProjList[[#This Row],[Link 1]]&lt;&gt;"",HYPERLINK(tabProjList[[#This Row],[Link 1]],"Link 1"),"")</f>
        <v>Link 1</v>
      </c>
      <c r="Q223" s="428" t="str">
        <f>IF(tabProjList[[#This Row],[Link 2]]&lt;&gt;"",HYPERLINK(tabProjList[[#This Row],[Link 2]],"Link 2"),"")</f>
        <v>Link 2</v>
      </c>
      <c r="R223" s="428" t="str">
        <f>IF(tabProjList[[#This Row],[Link 3]]&lt;&gt;"",HYPERLINK(tabProjList[[#This Row],[Link 3]],"Link 3"),"")</f>
        <v/>
      </c>
      <c r="S223" s="428" t="str">
        <f>IF(tabProjList[[#This Row],[Link 4]]&lt;&gt;"",HYPERLINK(tabProjList[[#This Row],[Link 4]],"Link 4"),"")</f>
        <v/>
      </c>
      <c r="T223" s="428" t="str">
        <f>IF(tabProjList[[#This Row],[Link 5]]&lt;&gt;"",HYPERLINK(tabProjList[[#This Row],[Link 5]],"Link 5"),"")</f>
        <v/>
      </c>
      <c r="U223" s="428" t="str">
        <f>IF(tabProjList[[#This Row],[Link 6]]&lt;&gt;"",HYPERLINK(tabProjList[[#This Row],[Link 6]],"Link 6"),"")</f>
        <v/>
      </c>
      <c r="V223" s="428" t="str">
        <f>IF(tabProjList[[#This Row],[Link 7]]&lt;&gt;"",HYPERLINK(tabProjList[[#This Row],[Link 7]],"Link 7"),"")</f>
        <v/>
      </c>
      <c r="W223" s="446" t="s">
        <v>1533</v>
      </c>
      <c r="X223" s="446" t="s">
        <v>1532</v>
      </c>
      <c r="Y223" s="446" t="s">
        <v>413</v>
      </c>
      <c r="Z223" s="446" t="s">
        <v>413</v>
      </c>
      <c r="AA223" s="446" t="s">
        <v>413</v>
      </c>
      <c r="AB223" s="446" t="s">
        <v>413</v>
      </c>
      <c r="AC223" s="446" t="s">
        <v>413</v>
      </c>
    </row>
    <row r="224" spans="1:29" hidden="1">
      <c r="A224" s="421" t="s">
        <v>2081</v>
      </c>
      <c r="B224" s="422" t="s">
        <v>102</v>
      </c>
      <c r="C224" s="423" t="s">
        <v>2080</v>
      </c>
      <c r="D224" s="422" t="s">
        <v>779</v>
      </c>
      <c r="E224" s="453">
        <v>2021</v>
      </c>
      <c r="F224" s="453">
        <v>2023</v>
      </c>
      <c r="G224" s="453">
        <v>2025</v>
      </c>
      <c r="H224" s="453" t="s">
        <v>413</v>
      </c>
      <c r="I224" s="424" t="s">
        <v>798</v>
      </c>
      <c r="J224" s="424"/>
      <c r="K224" s="425">
        <v>0.7</v>
      </c>
      <c r="L224" s="425">
        <v>0.8</v>
      </c>
      <c r="M224" s="427" t="s">
        <v>928</v>
      </c>
      <c r="N224" s="454" t="s">
        <v>113</v>
      </c>
      <c r="O224" s="446" t="s">
        <v>2079</v>
      </c>
      <c r="P224" s="428" t="str">
        <f>IF(tabProjList[[#This Row],[Link 1]]&lt;&gt;"",HYPERLINK(tabProjList[[#This Row],[Link 1]],"Link 1"),"")</f>
        <v>Link 1</v>
      </c>
      <c r="Q224" s="428" t="str">
        <f>IF(tabProjList[[#This Row],[Link 2]]&lt;&gt;"",HYPERLINK(tabProjList[[#This Row],[Link 2]],"Link 2"),"")</f>
        <v/>
      </c>
      <c r="R224" s="428" t="str">
        <f>IF(tabProjList[[#This Row],[Link 3]]&lt;&gt;"",HYPERLINK(tabProjList[[#This Row],[Link 3]],"Link 3"),"")</f>
        <v/>
      </c>
      <c r="S224" s="428" t="str">
        <f>IF(tabProjList[[#This Row],[Link 4]]&lt;&gt;"",HYPERLINK(tabProjList[[#This Row],[Link 4]],"Link 4"),"")</f>
        <v/>
      </c>
      <c r="T224" s="428" t="str">
        <f>IF(tabProjList[[#This Row],[Link 5]]&lt;&gt;"",HYPERLINK(tabProjList[[#This Row],[Link 5]],"Link 5"),"")</f>
        <v/>
      </c>
      <c r="U224" s="428" t="str">
        <f>IF(tabProjList[[#This Row],[Link 6]]&lt;&gt;"",HYPERLINK(tabProjList[[#This Row],[Link 6]],"Link 6"),"")</f>
        <v/>
      </c>
      <c r="V224" s="428" t="str">
        <f>IF(tabProjList[[#This Row],[Link 7]]&lt;&gt;"",HYPERLINK(tabProjList[[#This Row],[Link 7]],"Link 7"),"")</f>
        <v/>
      </c>
      <c r="W224" s="446" t="s">
        <v>2078</v>
      </c>
      <c r="X224" s="446" t="s">
        <v>413</v>
      </c>
      <c r="Y224" s="446" t="s">
        <v>413</v>
      </c>
      <c r="Z224" s="446" t="s">
        <v>413</v>
      </c>
      <c r="AA224" s="446" t="s">
        <v>413</v>
      </c>
      <c r="AB224" s="446" t="s">
        <v>413</v>
      </c>
      <c r="AC224" s="446" t="s">
        <v>413</v>
      </c>
    </row>
    <row r="225" spans="1:29" hidden="1">
      <c r="A225" s="421" t="s">
        <v>2077</v>
      </c>
      <c r="B225" s="422" t="s">
        <v>1408</v>
      </c>
      <c r="C225" s="423" t="s">
        <v>2076</v>
      </c>
      <c r="D225" s="422" t="s">
        <v>892</v>
      </c>
      <c r="E225" s="453">
        <v>2021</v>
      </c>
      <c r="F225" s="453" t="s">
        <v>413</v>
      </c>
      <c r="G225" s="453">
        <v>2030</v>
      </c>
      <c r="H225" s="453" t="s">
        <v>413</v>
      </c>
      <c r="I225" s="424" t="s">
        <v>798</v>
      </c>
      <c r="J225" s="424"/>
      <c r="K225" s="425"/>
      <c r="L225" s="425"/>
      <c r="M225" s="427" t="s">
        <v>986</v>
      </c>
      <c r="N225" s="454" t="s">
        <v>113</v>
      </c>
      <c r="O225" s="446"/>
      <c r="P225" s="428" t="str">
        <f>IF(tabProjList[[#This Row],[Link 1]]&lt;&gt;"",HYPERLINK(tabProjList[[#This Row],[Link 1]],"Link 1"),"")</f>
        <v>Link 1</v>
      </c>
      <c r="Q225" s="428" t="str">
        <f>IF(tabProjList[[#This Row],[Link 2]]&lt;&gt;"",HYPERLINK(tabProjList[[#This Row],[Link 2]],"Link 2"),"")</f>
        <v>Link 2</v>
      </c>
      <c r="R225" s="428" t="str">
        <f>IF(tabProjList[[#This Row],[Link 3]]&lt;&gt;"",HYPERLINK(tabProjList[[#This Row],[Link 3]],"Link 3"),"")</f>
        <v/>
      </c>
      <c r="S225" s="428" t="str">
        <f>IF(tabProjList[[#This Row],[Link 4]]&lt;&gt;"",HYPERLINK(tabProjList[[#This Row],[Link 4]],"Link 4"),"")</f>
        <v/>
      </c>
      <c r="T225" s="428" t="str">
        <f>IF(tabProjList[[#This Row],[Link 5]]&lt;&gt;"",HYPERLINK(tabProjList[[#This Row],[Link 5]],"Link 5"),"")</f>
        <v/>
      </c>
      <c r="U225" s="428" t="str">
        <f>IF(tabProjList[[#This Row],[Link 6]]&lt;&gt;"",HYPERLINK(tabProjList[[#This Row],[Link 6]],"Link 6"),"")</f>
        <v/>
      </c>
      <c r="V225" s="428" t="str">
        <f>IF(tabProjList[[#This Row],[Link 7]]&lt;&gt;"",HYPERLINK(tabProjList[[#This Row],[Link 7]],"Link 7"),"")</f>
        <v/>
      </c>
      <c r="W225" s="446" t="s">
        <v>2075</v>
      </c>
      <c r="X225" s="446" t="s">
        <v>2074</v>
      </c>
      <c r="Y225" s="446" t="s">
        <v>413</v>
      </c>
      <c r="Z225" s="446" t="s">
        <v>413</v>
      </c>
      <c r="AA225" s="446" t="s">
        <v>413</v>
      </c>
      <c r="AB225" s="446" t="s">
        <v>413</v>
      </c>
      <c r="AC225" s="446" t="s">
        <v>413</v>
      </c>
    </row>
    <row r="226" spans="1:29" hidden="1">
      <c r="A226" s="421" t="s">
        <v>2073</v>
      </c>
      <c r="B226" s="422" t="s">
        <v>878</v>
      </c>
      <c r="C226" s="423" t="s">
        <v>2071</v>
      </c>
      <c r="D226" s="422" t="s">
        <v>779</v>
      </c>
      <c r="E226" s="453">
        <v>2021</v>
      </c>
      <c r="F226" s="453" t="s">
        <v>413</v>
      </c>
      <c r="G226" s="453">
        <v>2024</v>
      </c>
      <c r="H226" s="453" t="s">
        <v>413</v>
      </c>
      <c r="I226" s="424" t="s">
        <v>798</v>
      </c>
      <c r="J226" s="426">
        <v>1</v>
      </c>
      <c r="K226" s="425">
        <v>0.2</v>
      </c>
      <c r="L226" s="425">
        <v>0.2</v>
      </c>
      <c r="M226" s="427" t="s">
        <v>986</v>
      </c>
      <c r="N226" s="454" t="s">
        <v>113</v>
      </c>
      <c r="O226" s="446" t="s">
        <v>885</v>
      </c>
      <c r="P226" s="428" t="str">
        <f>IF(tabProjList[[#This Row],[Link 1]]&lt;&gt;"",HYPERLINK(tabProjList[[#This Row],[Link 1]],"Link 1"),"")</f>
        <v>Link 1</v>
      </c>
      <c r="Q226" s="428" t="str">
        <f>IF(tabProjList[[#This Row],[Link 2]]&lt;&gt;"",HYPERLINK(tabProjList[[#This Row],[Link 2]],"Link 2"),"")</f>
        <v>Link 2</v>
      </c>
      <c r="R226" s="428" t="str">
        <f>IF(tabProjList[[#This Row],[Link 3]]&lt;&gt;"",HYPERLINK(tabProjList[[#This Row],[Link 3]],"Link 3"),"")</f>
        <v/>
      </c>
      <c r="S226" s="428" t="str">
        <f>IF(tabProjList[[#This Row],[Link 4]]&lt;&gt;"",HYPERLINK(tabProjList[[#This Row],[Link 4]],"Link 4"),"")</f>
        <v/>
      </c>
      <c r="T226" s="428" t="str">
        <f>IF(tabProjList[[#This Row],[Link 5]]&lt;&gt;"",HYPERLINK(tabProjList[[#This Row],[Link 5]],"Link 5"),"")</f>
        <v/>
      </c>
      <c r="U226" s="428" t="str">
        <f>IF(tabProjList[[#This Row],[Link 6]]&lt;&gt;"",HYPERLINK(tabProjList[[#This Row],[Link 6]],"Link 6"),"")</f>
        <v/>
      </c>
      <c r="V226" s="428" t="str">
        <f>IF(tabProjList[[#This Row],[Link 7]]&lt;&gt;"",HYPERLINK(tabProjList[[#This Row],[Link 7]],"Link 7"),"")</f>
        <v/>
      </c>
      <c r="W226" s="446" t="s">
        <v>2070</v>
      </c>
      <c r="X226" s="446" t="s">
        <v>2069</v>
      </c>
      <c r="Y226" s="446" t="s">
        <v>413</v>
      </c>
      <c r="Z226" s="446" t="s">
        <v>413</v>
      </c>
      <c r="AA226" s="446" t="s">
        <v>413</v>
      </c>
      <c r="AB226" s="446" t="s">
        <v>413</v>
      </c>
      <c r="AC226" s="446" t="s">
        <v>413</v>
      </c>
    </row>
    <row r="227" spans="1:29" hidden="1">
      <c r="A227" s="434" t="s">
        <v>2072</v>
      </c>
      <c r="B227" s="450" t="s">
        <v>878</v>
      </c>
      <c r="C227" s="423" t="s">
        <v>2071</v>
      </c>
      <c r="D227" s="450" t="s">
        <v>779</v>
      </c>
      <c r="E227" s="451">
        <v>2021</v>
      </c>
      <c r="F227" s="451" t="s">
        <v>413</v>
      </c>
      <c r="G227" s="451">
        <v>2028</v>
      </c>
      <c r="H227" s="451" t="s">
        <v>413</v>
      </c>
      <c r="I227" s="424" t="s">
        <v>798</v>
      </c>
      <c r="J227" s="449">
        <v>2</v>
      </c>
      <c r="K227" s="448">
        <v>0.34500000000000003</v>
      </c>
      <c r="L227" s="448">
        <v>0.34500000000000003</v>
      </c>
      <c r="M227" s="427" t="s">
        <v>986</v>
      </c>
      <c r="N227" s="454" t="s">
        <v>113</v>
      </c>
      <c r="O227" s="446" t="s">
        <v>885</v>
      </c>
      <c r="P227" s="428" t="str">
        <f>IF(tabProjList[[#This Row],[Link 1]]&lt;&gt;"",HYPERLINK(tabProjList[[#This Row],[Link 1]],"Link 1"),"")</f>
        <v>Link 1</v>
      </c>
      <c r="Q227" s="428" t="str">
        <f>IF(tabProjList[[#This Row],[Link 2]]&lt;&gt;"",HYPERLINK(tabProjList[[#This Row],[Link 2]],"Link 2"),"")</f>
        <v>Link 2</v>
      </c>
      <c r="R227" s="428" t="str">
        <f>IF(tabProjList[[#This Row],[Link 3]]&lt;&gt;"",HYPERLINK(tabProjList[[#This Row],[Link 3]],"Link 3"),"")</f>
        <v/>
      </c>
      <c r="S227" s="428" t="str">
        <f>IF(tabProjList[[#This Row],[Link 4]]&lt;&gt;"",HYPERLINK(tabProjList[[#This Row],[Link 4]],"Link 4"),"")</f>
        <v/>
      </c>
      <c r="T227" s="428" t="str">
        <f>IF(tabProjList[[#This Row],[Link 5]]&lt;&gt;"",HYPERLINK(tabProjList[[#This Row],[Link 5]],"Link 5"),"")</f>
        <v/>
      </c>
      <c r="U227" s="428" t="str">
        <f>IF(tabProjList[[#This Row],[Link 6]]&lt;&gt;"",HYPERLINK(tabProjList[[#This Row],[Link 6]],"Link 6"),"")</f>
        <v/>
      </c>
      <c r="V227" s="428" t="str">
        <f>IF(tabProjList[[#This Row],[Link 7]]&lt;&gt;"",HYPERLINK(tabProjList[[#This Row],[Link 7]],"Link 7"),"")</f>
        <v/>
      </c>
      <c r="W227" s="446" t="s">
        <v>2070</v>
      </c>
      <c r="X227" s="446" t="s">
        <v>2069</v>
      </c>
      <c r="Y227" s="446" t="s">
        <v>413</v>
      </c>
      <c r="Z227" s="446" t="s">
        <v>413</v>
      </c>
      <c r="AA227" s="446" t="s">
        <v>413</v>
      </c>
      <c r="AB227" s="446" t="s">
        <v>413</v>
      </c>
      <c r="AC227" s="446" t="s">
        <v>413</v>
      </c>
    </row>
    <row r="228" spans="1:29" hidden="1">
      <c r="A228" s="421" t="s">
        <v>2068</v>
      </c>
      <c r="B228" s="422" t="s">
        <v>87</v>
      </c>
      <c r="C228" s="423" t="s">
        <v>2067</v>
      </c>
      <c r="D228" s="422" t="s">
        <v>779</v>
      </c>
      <c r="E228" s="453">
        <v>2020</v>
      </c>
      <c r="F228" s="453" t="s">
        <v>413</v>
      </c>
      <c r="G228" s="453">
        <v>2027</v>
      </c>
      <c r="H228" s="453" t="s">
        <v>413</v>
      </c>
      <c r="I228" s="424" t="s">
        <v>798</v>
      </c>
      <c r="J228" s="424"/>
      <c r="K228" s="425">
        <v>4</v>
      </c>
      <c r="L228" s="425">
        <v>4</v>
      </c>
      <c r="M228" s="427" t="s">
        <v>899</v>
      </c>
      <c r="N228" s="454" t="s">
        <v>898</v>
      </c>
      <c r="O228" s="446"/>
      <c r="P228" s="428" t="str">
        <f>IF(tabProjList[[#This Row],[Link 1]]&lt;&gt;"",HYPERLINK(tabProjList[[#This Row],[Link 1]],"Link 1"),"")</f>
        <v>Link 1</v>
      </c>
      <c r="Q228" s="428" t="str">
        <f>IF(tabProjList[[#This Row],[Link 2]]&lt;&gt;"",HYPERLINK(tabProjList[[#This Row],[Link 2]],"Link 2"),"")</f>
        <v>Link 2</v>
      </c>
      <c r="R228" s="428" t="str">
        <f>IF(tabProjList[[#This Row],[Link 3]]&lt;&gt;"",HYPERLINK(tabProjList[[#This Row],[Link 3]],"Link 3"),"")</f>
        <v>Link 3</v>
      </c>
      <c r="S228" s="428" t="str">
        <f>IF(tabProjList[[#This Row],[Link 4]]&lt;&gt;"",HYPERLINK(tabProjList[[#This Row],[Link 4]],"Link 4"),"")</f>
        <v>Link 4</v>
      </c>
      <c r="T228" s="428" t="str">
        <f>IF(tabProjList[[#This Row],[Link 5]]&lt;&gt;"",HYPERLINK(tabProjList[[#This Row],[Link 5]],"Link 5"),"")</f>
        <v/>
      </c>
      <c r="U228" s="428" t="str">
        <f>IF(tabProjList[[#This Row],[Link 6]]&lt;&gt;"",HYPERLINK(tabProjList[[#This Row],[Link 6]],"Link 6"),"")</f>
        <v/>
      </c>
      <c r="V228" s="428" t="str">
        <f>IF(tabProjList[[#This Row],[Link 7]]&lt;&gt;"",HYPERLINK(tabProjList[[#This Row],[Link 7]],"Link 7"),"")</f>
        <v/>
      </c>
      <c r="W228" s="446" t="s">
        <v>2066</v>
      </c>
      <c r="X228" s="446" t="s">
        <v>2065</v>
      </c>
      <c r="Y228" s="446" t="s">
        <v>2064</v>
      </c>
      <c r="Z228" s="446" t="s">
        <v>2063</v>
      </c>
      <c r="AA228" s="446" t="s">
        <v>413</v>
      </c>
      <c r="AB228" s="446" t="s">
        <v>413</v>
      </c>
      <c r="AC228" s="446" t="s">
        <v>413</v>
      </c>
    </row>
    <row r="229" spans="1:29" hidden="1">
      <c r="A229" s="421" t="s">
        <v>2062</v>
      </c>
      <c r="B229" s="422" t="s">
        <v>1074</v>
      </c>
      <c r="C229" s="423" t="s">
        <v>2061</v>
      </c>
      <c r="D229" s="422" t="s">
        <v>892</v>
      </c>
      <c r="E229" s="453">
        <v>2021</v>
      </c>
      <c r="F229" s="453">
        <v>2023</v>
      </c>
      <c r="G229" s="453">
        <v>2025</v>
      </c>
      <c r="H229" s="453" t="s">
        <v>413</v>
      </c>
      <c r="I229" s="424" t="s">
        <v>798</v>
      </c>
      <c r="J229" s="469"/>
      <c r="K229" s="425"/>
      <c r="L229" s="425"/>
      <c r="M229" s="427" t="s">
        <v>899</v>
      </c>
      <c r="N229" s="454" t="s">
        <v>898</v>
      </c>
      <c r="O229" s="446"/>
      <c r="P229" s="428" t="str">
        <f>IF(tabProjList[[#This Row],[Link 1]]&lt;&gt;"",HYPERLINK(tabProjList[[#This Row],[Link 1]],"Link 1"),"")</f>
        <v>Link 1</v>
      </c>
      <c r="Q229" s="428" t="str">
        <f>IF(tabProjList[[#This Row],[Link 2]]&lt;&gt;"",HYPERLINK(tabProjList[[#This Row],[Link 2]],"Link 2"),"")</f>
        <v>Link 2</v>
      </c>
      <c r="R229" s="428" t="str">
        <f>IF(tabProjList[[#This Row],[Link 3]]&lt;&gt;"",HYPERLINK(tabProjList[[#This Row],[Link 3]],"Link 3"),"")</f>
        <v/>
      </c>
      <c r="S229" s="428" t="str">
        <f>IF(tabProjList[[#This Row],[Link 4]]&lt;&gt;"",HYPERLINK(tabProjList[[#This Row],[Link 4]],"Link 4"),"")</f>
        <v/>
      </c>
      <c r="T229" s="428" t="str">
        <f>IF(tabProjList[[#This Row],[Link 5]]&lt;&gt;"",HYPERLINK(tabProjList[[#This Row],[Link 5]],"Link 5"),"")</f>
        <v/>
      </c>
      <c r="U229" s="428" t="str">
        <f>IF(tabProjList[[#This Row],[Link 6]]&lt;&gt;"",HYPERLINK(tabProjList[[#This Row],[Link 6]],"Link 6"),"")</f>
        <v/>
      </c>
      <c r="V229" s="428" t="str">
        <f>IF(tabProjList[[#This Row],[Link 7]]&lt;&gt;"",HYPERLINK(tabProjList[[#This Row],[Link 7]],"Link 7"),"")</f>
        <v/>
      </c>
      <c r="W229" s="446" t="s">
        <v>2060</v>
      </c>
      <c r="X229" s="446" t="s">
        <v>2059</v>
      </c>
      <c r="Y229" s="446" t="s">
        <v>413</v>
      </c>
      <c r="Z229" s="446" t="s">
        <v>413</v>
      </c>
      <c r="AA229" s="446" t="s">
        <v>413</v>
      </c>
      <c r="AB229" s="446" t="s">
        <v>413</v>
      </c>
      <c r="AC229" s="446" t="s">
        <v>413</v>
      </c>
    </row>
    <row r="230" spans="1:29" hidden="1">
      <c r="A230" s="434" t="s">
        <v>2058</v>
      </c>
      <c r="B230" s="450" t="s">
        <v>102</v>
      </c>
      <c r="C230" s="423" t="s">
        <v>2057</v>
      </c>
      <c r="D230" s="450" t="s">
        <v>779</v>
      </c>
      <c r="E230" s="453">
        <v>2021</v>
      </c>
      <c r="F230" s="453">
        <v>2023</v>
      </c>
      <c r="G230" s="451">
        <v>2027</v>
      </c>
      <c r="H230" s="451" t="s">
        <v>413</v>
      </c>
      <c r="I230" s="424" t="s">
        <v>798</v>
      </c>
      <c r="J230" s="469"/>
      <c r="K230" s="425">
        <v>3</v>
      </c>
      <c r="L230" s="425">
        <v>3</v>
      </c>
      <c r="M230" s="427" t="s">
        <v>928</v>
      </c>
      <c r="N230" s="454" t="s">
        <v>113</v>
      </c>
      <c r="O230" s="446" t="s">
        <v>1520</v>
      </c>
      <c r="P230" s="428" t="str">
        <f>IF(tabProjList[[#This Row],[Link 1]]&lt;&gt;"",HYPERLINK(tabProjList[[#This Row],[Link 1]],"Link 1"),"")</f>
        <v>Link 1</v>
      </c>
      <c r="Q230" s="428" t="str">
        <f>IF(tabProjList[[#This Row],[Link 2]]&lt;&gt;"",HYPERLINK(tabProjList[[#This Row],[Link 2]],"Link 2"),"")</f>
        <v>Link 2</v>
      </c>
      <c r="R230" s="428" t="str">
        <f>IF(tabProjList[[#This Row],[Link 3]]&lt;&gt;"",HYPERLINK(tabProjList[[#This Row],[Link 3]],"Link 3"),"")</f>
        <v/>
      </c>
      <c r="S230" s="428" t="str">
        <f>IF(tabProjList[[#This Row],[Link 4]]&lt;&gt;"",HYPERLINK(tabProjList[[#This Row],[Link 4]],"Link 4"),"")</f>
        <v/>
      </c>
      <c r="T230" s="428" t="str">
        <f>IF(tabProjList[[#This Row],[Link 5]]&lt;&gt;"",HYPERLINK(tabProjList[[#This Row],[Link 5]],"Link 5"),"")</f>
        <v/>
      </c>
      <c r="U230" s="428" t="str">
        <f>IF(tabProjList[[#This Row],[Link 6]]&lt;&gt;"",HYPERLINK(tabProjList[[#This Row],[Link 6]],"Link 6"),"")</f>
        <v/>
      </c>
      <c r="V230" s="428" t="str">
        <f>IF(tabProjList[[#This Row],[Link 7]]&lt;&gt;"",HYPERLINK(tabProjList[[#This Row],[Link 7]],"Link 7"),"")</f>
        <v/>
      </c>
      <c r="W230" s="446" t="s">
        <v>1467</v>
      </c>
      <c r="X230" s="446" t="s">
        <v>2056</v>
      </c>
      <c r="Y230" s="446" t="s">
        <v>413</v>
      </c>
      <c r="Z230" s="446" t="s">
        <v>413</v>
      </c>
      <c r="AA230" s="446" t="s">
        <v>413</v>
      </c>
      <c r="AB230" s="446" t="s">
        <v>413</v>
      </c>
      <c r="AC230" s="446" t="s">
        <v>413</v>
      </c>
    </row>
    <row r="231" spans="1:29" hidden="1">
      <c r="A231" s="421" t="s">
        <v>1901</v>
      </c>
      <c r="B231" s="422" t="s">
        <v>1902</v>
      </c>
      <c r="C231" s="423" t="s">
        <v>2055</v>
      </c>
      <c r="D231" s="422" t="s">
        <v>959</v>
      </c>
      <c r="E231" s="453">
        <v>2022</v>
      </c>
      <c r="F231" s="453">
        <v>2025</v>
      </c>
      <c r="G231" s="453">
        <v>2031</v>
      </c>
      <c r="H231" s="453" t="s">
        <v>413</v>
      </c>
      <c r="I231" s="424" t="s">
        <v>798</v>
      </c>
      <c r="J231" s="507"/>
      <c r="K231" s="425">
        <v>0.63</v>
      </c>
      <c r="L231" s="425">
        <v>0.63</v>
      </c>
      <c r="M231" s="427" t="s">
        <v>958</v>
      </c>
      <c r="N231" s="454" t="s">
        <v>113</v>
      </c>
      <c r="O231" s="446" t="s">
        <v>1901</v>
      </c>
      <c r="P231" s="428" t="str">
        <f>IF(tabProjList[[#This Row],[Link 1]]&lt;&gt;"",HYPERLINK(tabProjList[[#This Row],[Link 1]],"Link 1"),"")</f>
        <v>Link 1</v>
      </c>
      <c r="Q231" s="428" t="str">
        <f>IF(tabProjList[[#This Row],[Link 2]]&lt;&gt;"",HYPERLINK(tabProjList[[#This Row],[Link 2]],"Link 2"),"")</f>
        <v/>
      </c>
      <c r="R231" s="428" t="str">
        <f>IF(tabProjList[[#This Row],[Link 3]]&lt;&gt;"",HYPERLINK(tabProjList[[#This Row],[Link 3]],"Link 3"),"")</f>
        <v/>
      </c>
      <c r="S231" s="428" t="str">
        <f>IF(tabProjList[[#This Row],[Link 4]]&lt;&gt;"",HYPERLINK(tabProjList[[#This Row],[Link 4]],"Link 4"),"")</f>
        <v/>
      </c>
      <c r="T231" s="428" t="str">
        <f>IF(tabProjList[[#This Row],[Link 5]]&lt;&gt;"",HYPERLINK(tabProjList[[#This Row],[Link 5]],"Link 5"),"")</f>
        <v/>
      </c>
      <c r="U231" s="428" t="str">
        <f>IF(tabProjList[[#This Row],[Link 6]]&lt;&gt;"",HYPERLINK(tabProjList[[#This Row],[Link 6]],"Link 6"),"")</f>
        <v/>
      </c>
      <c r="V231" s="428" t="str">
        <f>IF(tabProjList[[#This Row],[Link 7]]&lt;&gt;"",HYPERLINK(tabProjList[[#This Row],[Link 7]],"Link 7"),"")</f>
        <v/>
      </c>
      <c r="W231" s="446" t="s">
        <v>931</v>
      </c>
      <c r="X231" s="446" t="s">
        <v>413</v>
      </c>
      <c r="Y231" s="446" t="s">
        <v>413</v>
      </c>
      <c r="Z231" s="446" t="s">
        <v>413</v>
      </c>
      <c r="AA231" s="446" t="s">
        <v>413</v>
      </c>
      <c r="AB231" s="446" t="s">
        <v>413</v>
      </c>
      <c r="AC231" s="446" t="s">
        <v>413</v>
      </c>
    </row>
    <row r="232" spans="1:29" hidden="1">
      <c r="A232" s="421" t="s">
        <v>2054</v>
      </c>
      <c r="B232" s="422" t="s">
        <v>263</v>
      </c>
      <c r="C232" s="423" t="s">
        <v>2053</v>
      </c>
      <c r="D232" s="422" t="s">
        <v>107</v>
      </c>
      <c r="E232" s="453">
        <v>2022</v>
      </c>
      <c r="F232" s="453" t="s">
        <v>413</v>
      </c>
      <c r="G232" s="453" t="s">
        <v>413</v>
      </c>
      <c r="H232" s="453" t="s">
        <v>413</v>
      </c>
      <c r="I232" s="424" t="s">
        <v>798</v>
      </c>
      <c r="J232" s="469"/>
      <c r="K232" s="425"/>
      <c r="L232" s="425"/>
      <c r="M232" s="427" t="s">
        <v>918</v>
      </c>
      <c r="N232" s="454" t="s">
        <v>113</v>
      </c>
      <c r="O232" s="446"/>
      <c r="P232" s="428" t="str">
        <f>IF(tabProjList[[#This Row],[Link 1]]&lt;&gt;"",HYPERLINK(tabProjList[[#This Row],[Link 1]],"Link 1"),"")</f>
        <v>Link 1</v>
      </c>
      <c r="Q232" s="428" t="str">
        <f>IF(tabProjList[[#This Row],[Link 2]]&lt;&gt;"",HYPERLINK(tabProjList[[#This Row],[Link 2]],"Link 2"),"")</f>
        <v/>
      </c>
      <c r="R232" s="428" t="str">
        <f>IF(tabProjList[[#This Row],[Link 3]]&lt;&gt;"",HYPERLINK(tabProjList[[#This Row],[Link 3]],"Link 3"),"")</f>
        <v/>
      </c>
      <c r="S232" s="428" t="str">
        <f>IF(tabProjList[[#This Row],[Link 4]]&lt;&gt;"",HYPERLINK(tabProjList[[#This Row],[Link 4]],"Link 4"),"")</f>
        <v/>
      </c>
      <c r="T232" s="428" t="str">
        <f>IF(tabProjList[[#This Row],[Link 5]]&lt;&gt;"",HYPERLINK(tabProjList[[#This Row],[Link 5]],"Link 5"),"")</f>
        <v/>
      </c>
      <c r="U232" s="428" t="str">
        <f>IF(tabProjList[[#This Row],[Link 6]]&lt;&gt;"",HYPERLINK(tabProjList[[#This Row],[Link 6]],"Link 6"),"")</f>
        <v/>
      </c>
      <c r="V232" s="428" t="str">
        <f>IF(tabProjList[[#This Row],[Link 7]]&lt;&gt;"",HYPERLINK(tabProjList[[#This Row],[Link 7]],"Link 7"),"")</f>
        <v/>
      </c>
      <c r="W232" s="446" t="s">
        <v>2052</v>
      </c>
      <c r="X232" s="446" t="s">
        <v>413</v>
      </c>
      <c r="Y232" s="446" t="s">
        <v>413</v>
      </c>
      <c r="Z232" s="446" t="s">
        <v>413</v>
      </c>
      <c r="AA232" s="446" t="s">
        <v>413</v>
      </c>
      <c r="AB232" s="446" t="s">
        <v>413</v>
      </c>
      <c r="AC232" s="446" t="s">
        <v>413</v>
      </c>
    </row>
    <row r="233" spans="1:29" hidden="1">
      <c r="A233" s="421" t="s">
        <v>2051</v>
      </c>
      <c r="B233" s="422" t="s">
        <v>87</v>
      </c>
      <c r="C233" s="423" t="s">
        <v>2050</v>
      </c>
      <c r="D233" s="422" t="s">
        <v>779</v>
      </c>
      <c r="E233" s="453">
        <v>2013</v>
      </c>
      <c r="F233" s="453" t="s">
        <v>413</v>
      </c>
      <c r="G233" s="453">
        <v>2025</v>
      </c>
      <c r="H233" s="453" t="s">
        <v>413</v>
      </c>
      <c r="I233" s="424" t="s">
        <v>798</v>
      </c>
      <c r="J233" s="469"/>
      <c r="K233" s="425">
        <v>3.8</v>
      </c>
      <c r="L233" s="425">
        <v>3.8</v>
      </c>
      <c r="M233" s="427" t="s">
        <v>928</v>
      </c>
      <c r="N233" s="454" t="s">
        <v>891</v>
      </c>
      <c r="O233" s="446"/>
      <c r="P233" s="428" t="str">
        <f>IF(tabProjList[[#This Row],[Link 1]]&lt;&gt;"",HYPERLINK(tabProjList[[#This Row],[Link 1]],"Link 1"),"")</f>
        <v>Link 1</v>
      </c>
      <c r="Q233" s="428" t="str">
        <f>IF(tabProjList[[#This Row],[Link 2]]&lt;&gt;"",HYPERLINK(tabProjList[[#This Row],[Link 2]],"Link 2"),"")</f>
        <v/>
      </c>
      <c r="R233" s="428" t="str">
        <f>IF(tabProjList[[#This Row],[Link 3]]&lt;&gt;"",HYPERLINK(tabProjList[[#This Row],[Link 3]],"Link 3"),"")</f>
        <v/>
      </c>
      <c r="S233" s="428" t="str">
        <f>IF(tabProjList[[#This Row],[Link 4]]&lt;&gt;"",HYPERLINK(tabProjList[[#This Row],[Link 4]],"Link 4"),"")</f>
        <v/>
      </c>
      <c r="T233" s="428" t="str">
        <f>IF(tabProjList[[#This Row],[Link 5]]&lt;&gt;"",HYPERLINK(tabProjList[[#This Row],[Link 5]],"Link 5"),"")</f>
        <v/>
      </c>
      <c r="U233" s="428" t="str">
        <f>IF(tabProjList[[#This Row],[Link 6]]&lt;&gt;"",HYPERLINK(tabProjList[[#This Row],[Link 6]],"Link 6"),"")</f>
        <v/>
      </c>
      <c r="V233" s="428" t="str">
        <f>IF(tabProjList[[#This Row],[Link 7]]&lt;&gt;"",HYPERLINK(tabProjList[[#This Row],[Link 7]],"Link 7"),"")</f>
        <v/>
      </c>
      <c r="W233" s="446" t="s">
        <v>2049</v>
      </c>
      <c r="X233" s="446" t="s">
        <v>413</v>
      </c>
      <c r="Y233" s="446" t="s">
        <v>413</v>
      </c>
      <c r="Z233" s="446" t="s">
        <v>413</v>
      </c>
      <c r="AA233" s="446" t="s">
        <v>413</v>
      </c>
      <c r="AB233" s="446" t="s">
        <v>413</v>
      </c>
      <c r="AC233" s="446" t="s">
        <v>413</v>
      </c>
    </row>
    <row r="234" spans="1:29" hidden="1">
      <c r="A234" s="434" t="s">
        <v>2048</v>
      </c>
      <c r="B234" s="450" t="s">
        <v>99</v>
      </c>
      <c r="C234" s="423" t="s">
        <v>2047</v>
      </c>
      <c r="D234" s="450" t="s">
        <v>908</v>
      </c>
      <c r="E234" s="451">
        <v>2022</v>
      </c>
      <c r="F234" s="453">
        <v>2023</v>
      </c>
      <c r="G234" s="451">
        <v>2028</v>
      </c>
      <c r="H234" s="451" t="s">
        <v>413</v>
      </c>
      <c r="I234" s="424" t="s">
        <v>798</v>
      </c>
      <c r="J234" s="424"/>
      <c r="K234" s="425">
        <v>18.8</v>
      </c>
      <c r="L234" s="425">
        <v>25.8</v>
      </c>
      <c r="M234" s="452" t="s">
        <v>907</v>
      </c>
      <c r="N234" s="454"/>
      <c r="O234" s="446" t="s">
        <v>2046</v>
      </c>
      <c r="P234" s="428" t="str">
        <f>IF(tabProjList[[#This Row],[Link 1]]&lt;&gt;"",HYPERLINK(tabProjList[[#This Row],[Link 1]],"Link 1"),"")</f>
        <v>Link 1</v>
      </c>
      <c r="Q234" s="428" t="str">
        <f>IF(tabProjList[[#This Row],[Link 2]]&lt;&gt;"",HYPERLINK(tabProjList[[#This Row],[Link 2]],"Link 2"),"")</f>
        <v>Link 2</v>
      </c>
      <c r="R234" s="428" t="str">
        <f>IF(tabProjList[[#This Row],[Link 3]]&lt;&gt;"",HYPERLINK(tabProjList[[#This Row],[Link 3]],"Link 3"),"")</f>
        <v/>
      </c>
      <c r="S234" s="428" t="str">
        <f>IF(tabProjList[[#This Row],[Link 4]]&lt;&gt;"",HYPERLINK(tabProjList[[#This Row],[Link 4]],"Link 4"),"")</f>
        <v/>
      </c>
      <c r="T234" s="428" t="str">
        <f>IF(tabProjList[[#This Row],[Link 5]]&lt;&gt;"",HYPERLINK(tabProjList[[#This Row],[Link 5]],"Link 5"),"")</f>
        <v/>
      </c>
      <c r="U234" s="428" t="str">
        <f>IF(tabProjList[[#This Row],[Link 6]]&lt;&gt;"",HYPERLINK(tabProjList[[#This Row],[Link 6]],"Link 6"),"")</f>
        <v/>
      </c>
      <c r="V234" s="428" t="str">
        <f>IF(tabProjList[[#This Row],[Link 7]]&lt;&gt;"",HYPERLINK(tabProjList[[#This Row],[Link 7]],"Link 7"),"")</f>
        <v/>
      </c>
      <c r="W234" s="446" t="s">
        <v>2045</v>
      </c>
      <c r="X234" s="446" t="s">
        <v>931</v>
      </c>
      <c r="Y234" s="446" t="s">
        <v>413</v>
      </c>
      <c r="Z234" s="446" t="s">
        <v>413</v>
      </c>
      <c r="AA234" s="446" t="s">
        <v>413</v>
      </c>
      <c r="AB234" s="446" t="s">
        <v>413</v>
      </c>
      <c r="AC234" s="446" t="s">
        <v>413</v>
      </c>
    </row>
    <row r="235" spans="1:29" hidden="1">
      <c r="A235" s="421" t="s">
        <v>2044</v>
      </c>
      <c r="B235" s="422" t="s">
        <v>1766</v>
      </c>
      <c r="C235" s="423" t="s">
        <v>2043</v>
      </c>
      <c r="D235" s="422" t="s">
        <v>908</v>
      </c>
      <c r="E235" s="453">
        <v>2022</v>
      </c>
      <c r="F235" s="453" t="s">
        <v>413</v>
      </c>
      <c r="G235" s="453">
        <v>2027</v>
      </c>
      <c r="H235" s="453" t="s">
        <v>413</v>
      </c>
      <c r="I235" s="424" t="s">
        <v>798</v>
      </c>
      <c r="J235" s="469"/>
      <c r="K235" s="425">
        <v>6</v>
      </c>
      <c r="L235" s="425">
        <v>6</v>
      </c>
      <c r="M235" s="455" t="s">
        <v>907</v>
      </c>
      <c r="N235" s="454"/>
      <c r="O235" s="446" t="s">
        <v>932</v>
      </c>
      <c r="P235" s="428" t="str">
        <f>IF(tabProjList[[#This Row],[Link 1]]&lt;&gt;"",HYPERLINK(tabProjList[[#This Row],[Link 1]],"Link 1"),"")</f>
        <v>Link 1</v>
      </c>
      <c r="Q235" s="428" t="str">
        <f>IF(tabProjList[[#This Row],[Link 2]]&lt;&gt;"",HYPERLINK(tabProjList[[#This Row],[Link 2]],"Link 2"),"")</f>
        <v>Link 2</v>
      </c>
      <c r="R235" s="428" t="str">
        <f>IF(tabProjList[[#This Row],[Link 3]]&lt;&gt;"",HYPERLINK(tabProjList[[#This Row],[Link 3]],"Link 3"),"")</f>
        <v/>
      </c>
      <c r="S235" s="428" t="str">
        <f>IF(tabProjList[[#This Row],[Link 4]]&lt;&gt;"",HYPERLINK(tabProjList[[#This Row],[Link 4]],"Link 4"),"")</f>
        <v/>
      </c>
      <c r="T235" s="428" t="str">
        <f>IF(tabProjList[[#This Row],[Link 5]]&lt;&gt;"",HYPERLINK(tabProjList[[#This Row],[Link 5]],"Link 5"),"")</f>
        <v/>
      </c>
      <c r="U235" s="428" t="str">
        <f>IF(tabProjList[[#This Row],[Link 6]]&lt;&gt;"",HYPERLINK(tabProjList[[#This Row],[Link 6]],"Link 6"),"")</f>
        <v/>
      </c>
      <c r="V235" s="428" t="str">
        <f>IF(tabProjList[[#This Row],[Link 7]]&lt;&gt;"",HYPERLINK(tabProjList[[#This Row],[Link 7]],"Link 7"),"")</f>
        <v/>
      </c>
      <c r="W235" s="446" t="s">
        <v>2042</v>
      </c>
      <c r="X235" s="446" t="s">
        <v>2041</v>
      </c>
      <c r="Y235" s="446" t="s">
        <v>413</v>
      </c>
      <c r="Z235" s="446" t="s">
        <v>413</v>
      </c>
      <c r="AA235" s="446" t="s">
        <v>413</v>
      </c>
      <c r="AB235" s="446" t="s">
        <v>413</v>
      </c>
      <c r="AC235" s="446" t="s">
        <v>413</v>
      </c>
    </row>
    <row r="236" spans="1:29" hidden="1">
      <c r="A236" s="421" t="s">
        <v>2040</v>
      </c>
      <c r="B236" s="422" t="s">
        <v>87</v>
      </c>
      <c r="C236" s="423" t="s">
        <v>2037</v>
      </c>
      <c r="D236" s="422" t="s">
        <v>779</v>
      </c>
      <c r="E236" s="453">
        <v>2021</v>
      </c>
      <c r="F236" s="453">
        <v>2023</v>
      </c>
      <c r="G236" s="453">
        <v>2024</v>
      </c>
      <c r="H236" s="453" t="s">
        <v>413</v>
      </c>
      <c r="I236" s="424" t="s">
        <v>798</v>
      </c>
      <c r="J236" s="469"/>
      <c r="K236" s="425">
        <v>0.12</v>
      </c>
      <c r="L236" s="425">
        <v>0.14000000000000001</v>
      </c>
      <c r="M236" s="455" t="s">
        <v>986</v>
      </c>
      <c r="N236" s="489" t="s">
        <v>113</v>
      </c>
      <c r="O236" s="446" t="s">
        <v>1045</v>
      </c>
      <c r="P236" s="428" t="str">
        <f>IF(tabProjList[[#This Row],[Link 1]]&lt;&gt;"",HYPERLINK(tabProjList[[#This Row],[Link 1]],"Link 1"),"")</f>
        <v>Link 1</v>
      </c>
      <c r="Q236" s="428" t="str">
        <f>IF(tabProjList[[#This Row],[Link 2]]&lt;&gt;"",HYPERLINK(tabProjList[[#This Row],[Link 2]],"Link 2"),"")</f>
        <v>Link 2</v>
      </c>
      <c r="R236" s="428" t="str">
        <f>IF(tabProjList[[#This Row],[Link 3]]&lt;&gt;"",HYPERLINK(tabProjList[[#This Row],[Link 3]],"Link 3"),"")</f>
        <v>Link 3</v>
      </c>
      <c r="S236" s="428" t="str">
        <f>IF(tabProjList[[#This Row],[Link 4]]&lt;&gt;"",HYPERLINK(tabProjList[[#This Row],[Link 4]],"Link 4"),"")</f>
        <v/>
      </c>
      <c r="T236" s="428" t="str">
        <f>IF(tabProjList[[#This Row],[Link 5]]&lt;&gt;"",HYPERLINK(tabProjList[[#This Row],[Link 5]],"Link 5"),"")</f>
        <v/>
      </c>
      <c r="U236" s="428" t="str">
        <f>IF(tabProjList[[#This Row],[Link 6]]&lt;&gt;"",HYPERLINK(tabProjList[[#This Row],[Link 6]],"Link 6"),"")</f>
        <v/>
      </c>
      <c r="V236" s="428" t="str">
        <f>IF(tabProjList[[#This Row],[Link 7]]&lt;&gt;"",HYPERLINK(tabProjList[[#This Row],[Link 7]],"Link 7"),"")</f>
        <v/>
      </c>
      <c r="W236" s="446" t="s">
        <v>1044</v>
      </c>
      <c r="X236" s="446" t="s">
        <v>1043</v>
      </c>
      <c r="Y236" s="446" t="s">
        <v>1042</v>
      </c>
      <c r="Z236" s="446" t="s">
        <v>413</v>
      </c>
      <c r="AA236" s="446" t="s">
        <v>413</v>
      </c>
      <c r="AB236" s="446" t="s">
        <v>413</v>
      </c>
      <c r="AC236" s="446" t="s">
        <v>413</v>
      </c>
    </row>
    <row r="237" spans="1:29" hidden="1">
      <c r="A237" s="421" t="s">
        <v>2039</v>
      </c>
      <c r="B237" s="422" t="s">
        <v>87</v>
      </c>
      <c r="C237" s="423" t="s">
        <v>2037</v>
      </c>
      <c r="D237" s="422" t="s">
        <v>779</v>
      </c>
      <c r="E237" s="453">
        <v>2021</v>
      </c>
      <c r="F237" s="453">
        <v>2023</v>
      </c>
      <c r="G237" s="453">
        <v>2024</v>
      </c>
      <c r="H237" s="453" t="s">
        <v>413</v>
      </c>
      <c r="I237" s="422" t="s">
        <v>798</v>
      </c>
      <c r="J237" s="424"/>
      <c r="K237" s="425">
        <v>0.34</v>
      </c>
      <c r="L237" s="425">
        <v>0.4</v>
      </c>
      <c r="M237" s="455" t="s">
        <v>986</v>
      </c>
      <c r="N237" s="489" t="s">
        <v>113</v>
      </c>
      <c r="O237" s="446" t="s">
        <v>1045</v>
      </c>
      <c r="P237" s="428" t="str">
        <f>IF(tabProjList[[#This Row],[Link 1]]&lt;&gt;"",HYPERLINK(tabProjList[[#This Row],[Link 1]],"Link 1"),"")</f>
        <v>Link 1</v>
      </c>
      <c r="Q237" s="428" t="str">
        <f>IF(tabProjList[[#This Row],[Link 2]]&lt;&gt;"",HYPERLINK(tabProjList[[#This Row],[Link 2]],"Link 2"),"")</f>
        <v>Link 2</v>
      </c>
      <c r="R237" s="428" t="str">
        <f>IF(tabProjList[[#This Row],[Link 3]]&lt;&gt;"",HYPERLINK(tabProjList[[#This Row],[Link 3]],"Link 3"),"")</f>
        <v>Link 3</v>
      </c>
      <c r="S237" s="428" t="str">
        <f>IF(tabProjList[[#This Row],[Link 4]]&lt;&gt;"",HYPERLINK(tabProjList[[#This Row],[Link 4]],"Link 4"),"")</f>
        <v/>
      </c>
      <c r="T237" s="428" t="str">
        <f>IF(tabProjList[[#This Row],[Link 5]]&lt;&gt;"",HYPERLINK(tabProjList[[#This Row],[Link 5]],"Link 5"),"")</f>
        <v/>
      </c>
      <c r="U237" s="428" t="str">
        <f>IF(tabProjList[[#This Row],[Link 6]]&lt;&gt;"",HYPERLINK(tabProjList[[#This Row],[Link 6]],"Link 6"),"")</f>
        <v/>
      </c>
      <c r="V237" s="428" t="str">
        <f>IF(tabProjList[[#This Row],[Link 7]]&lt;&gt;"",HYPERLINK(tabProjList[[#This Row],[Link 7]],"Link 7"),"")</f>
        <v/>
      </c>
      <c r="W237" s="446" t="s">
        <v>1044</v>
      </c>
      <c r="X237" s="446" t="s">
        <v>1043</v>
      </c>
      <c r="Y237" s="446" t="s">
        <v>1042</v>
      </c>
      <c r="Z237" s="446" t="s">
        <v>413</v>
      </c>
      <c r="AA237" s="446" t="s">
        <v>413</v>
      </c>
      <c r="AB237" s="446" t="s">
        <v>413</v>
      </c>
      <c r="AC237" s="446" t="s">
        <v>413</v>
      </c>
    </row>
    <row r="238" spans="1:29" hidden="1">
      <c r="A238" s="474" t="s">
        <v>2038</v>
      </c>
      <c r="B238" s="472" t="s">
        <v>87</v>
      </c>
      <c r="C238" s="473" t="s">
        <v>2037</v>
      </c>
      <c r="D238" s="422" t="s">
        <v>779</v>
      </c>
      <c r="E238" s="453">
        <v>2021</v>
      </c>
      <c r="F238" s="472">
        <v>2023</v>
      </c>
      <c r="G238" s="453">
        <v>2024</v>
      </c>
      <c r="H238" s="453" t="s">
        <v>413</v>
      </c>
      <c r="I238" s="424" t="s">
        <v>798</v>
      </c>
      <c r="J238" s="483"/>
      <c r="K238" s="470">
        <v>0.32</v>
      </c>
      <c r="L238" s="470">
        <v>0.372</v>
      </c>
      <c r="M238" s="452" t="s">
        <v>986</v>
      </c>
      <c r="N238" s="466" t="s">
        <v>113</v>
      </c>
      <c r="O238" s="446" t="s">
        <v>1045</v>
      </c>
      <c r="P238" s="428" t="str">
        <f>IF(tabProjList[[#This Row],[Link 1]]&lt;&gt;"",HYPERLINK(tabProjList[[#This Row],[Link 1]],"Link 1"),"")</f>
        <v>Link 1</v>
      </c>
      <c r="Q238" s="428" t="str">
        <f>IF(tabProjList[[#This Row],[Link 2]]&lt;&gt;"",HYPERLINK(tabProjList[[#This Row],[Link 2]],"Link 2"),"")</f>
        <v>Link 2</v>
      </c>
      <c r="R238" s="428" t="str">
        <f>IF(tabProjList[[#This Row],[Link 3]]&lt;&gt;"",HYPERLINK(tabProjList[[#This Row],[Link 3]],"Link 3"),"")</f>
        <v>Link 3</v>
      </c>
      <c r="S238" s="428" t="str">
        <f>IF(tabProjList[[#This Row],[Link 4]]&lt;&gt;"",HYPERLINK(tabProjList[[#This Row],[Link 4]],"Link 4"),"")</f>
        <v/>
      </c>
      <c r="T238" s="428" t="str">
        <f>IF(tabProjList[[#This Row],[Link 5]]&lt;&gt;"",HYPERLINK(tabProjList[[#This Row],[Link 5]],"Link 5"),"")</f>
        <v/>
      </c>
      <c r="U238" s="428" t="str">
        <f>IF(tabProjList[[#This Row],[Link 6]]&lt;&gt;"",HYPERLINK(tabProjList[[#This Row],[Link 6]],"Link 6"),"")</f>
        <v/>
      </c>
      <c r="V238" s="428" t="str">
        <f>IF(tabProjList[[#This Row],[Link 7]]&lt;&gt;"",HYPERLINK(tabProjList[[#This Row],[Link 7]],"Link 7"),"")</f>
        <v/>
      </c>
      <c r="W238" s="446" t="s">
        <v>1044</v>
      </c>
      <c r="X238" s="446" t="s">
        <v>1043</v>
      </c>
      <c r="Y238" s="446" t="s">
        <v>1042</v>
      </c>
      <c r="Z238" s="446" t="s">
        <v>413</v>
      </c>
      <c r="AA238" s="446" t="s">
        <v>413</v>
      </c>
      <c r="AB238" s="446" t="s">
        <v>413</v>
      </c>
      <c r="AC238" s="446" t="s">
        <v>413</v>
      </c>
    </row>
    <row r="239" spans="1:29" hidden="1">
      <c r="A239" s="421" t="s">
        <v>2036</v>
      </c>
      <c r="B239" s="422" t="s">
        <v>102</v>
      </c>
      <c r="C239" s="423" t="s">
        <v>2035</v>
      </c>
      <c r="D239" s="422" t="s">
        <v>892</v>
      </c>
      <c r="E239" s="453">
        <v>2021</v>
      </c>
      <c r="F239" s="453">
        <v>2023</v>
      </c>
      <c r="G239" s="453">
        <v>2023</v>
      </c>
      <c r="H239" s="453" t="s">
        <v>413</v>
      </c>
      <c r="I239" s="424" t="s">
        <v>798</v>
      </c>
      <c r="J239" s="424">
        <v>1</v>
      </c>
      <c r="K239" s="425">
        <v>0.2</v>
      </c>
      <c r="L239" s="425">
        <v>0.2</v>
      </c>
      <c r="M239" s="452" t="s">
        <v>899</v>
      </c>
      <c r="N239" s="454" t="s">
        <v>898</v>
      </c>
      <c r="O239" s="446"/>
      <c r="P239" s="428" t="str">
        <f>IF(tabProjList[[#This Row],[Link 1]]&lt;&gt;"",HYPERLINK(tabProjList[[#This Row],[Link 1]],"Link 1"),"")</f>
        <v>Link 1</v>
      </c>
      <c r="Q239" s="428" t="str">
        <f>IF(tabProjList[[#This Row],[Link 2]]&lt;&gt;"",HYPERLINK(tabProjList[[#This Row],[Link 2]],"Link 2"),"")</f>
        <v>Link 2</v>
      </c>
      <c r="R239" s="428" t="str">
        <f>IF(tabProjList[[#This Row],[Link 3]]&lt;&gt;"",HYPERLINK(tabProjList[[#This Row],[Link 3]],"Link 3"),"")</f>
        <v>Link 3</v>
      </c>
      <c r="S239" s="428" t="str">
        <f>IF(tabProjList[[#This Row],[Link 4]]&lt;&gt;"",HYPERLINK(tabProjList[[#This Row],[Link 4]],"Link 4"),"")</f>
        <v/>
      </c>
      <c r="T239" s="428" t="str">
        <f>IF(tabProjList[[#This Row],[Link 5]]&lt;&gt;"",HYPERLINK(tabProjList[[#This Row],[Link 5]],"Link 5"),"")</f>
        <v/>
      </c>
      <c r="U239" s="428" t="str">
        <f>IF(tabProjList[[#This Row],[Link 6]]&lt;&gt;"",HYPERLINK(tabProjList[[#This Row],[Link 6]],"Link 6"),"")</f>
        <v/>
      </c>
      <c r="V239" s="428" t="str">
        <f>IF(tabProjList[[#This Row],[Link 7]]&lt;&gt;"",HYPERLINK(tabProjList[[#This Row],[Link 7]],"Link 7"),"")</f>
        <v/>
      </c>
      <c r="W239" s="446" t="s">
        <v>2034</v>
      </c>
      <c r="X239" s="446" t="s">
        <v>2033</v>
      </c>
      <c r="Y239" s="446" t="s">
        <v>2032</v>
      </c>
      <c r="Z239" s="446" t="s">
        <v>413</v>
      </c>
      <c r="AA239" s="446" t="s">
        <v>413</v>
      </c>
      <c r="AB239" s="446" t="s">
        <v>413</v>
      </c>
      <c r="AC239" s="446" t="s">
        <v>413</v>
      </c>
    </row>
    <row r="240" spans="1:29" hidden="1">
      <c r="A240" s="421" t="s">
        <v>2031</v>
      </c>
      <c r="B240" s="422" t="s">
        <v>2030</v>
      </c>
      <c r="C240" s="423" t="s">
        <v>2029</v>
      </c>
      <c r="D240" s="422" t="s">
        <v>779</v>
      </c>
      <c r="E240" s="425">
        <v>2022</v>
      </c>
      <c r="F240" s="425" t="s">
        <v>413</v>
      </c>
      <c r="G240" s="425">
        <v>2027</v>
      </c>
      <c r="H240" s="425" t="s">
        <v>413</v>
      </c>
      <c r="I240" s="424" t="s">
        <v>798</v>
      </c>
      <c r="J240" s="424"/>
      <c r="K240" s="425"/>
      <c r="L240" s="425"/>
      <c r="M240" s="452" t="s">
        <v>1065</v>
      </c>
      <c r="N240" s="454" t="s">
        <v>113</v>
      </c>
      <c r="O240" s="446" t="s">
        <v>2028</v>
      </c>
      <c r="P240" s="428" t="str">
        <f>IF(tabProjList[[#This Row],[Link 1]]&lt;&gt;"",HYPERLINK(tabProjList[[#This Row],[Link 1]],"Link 1"),"")</f>
        <v>Link 1</v>
      </c>
      <c r="Q240" s="428" t="str">
        <f>IF(tabProjList[[#This Row],[Link 2]]&lt;&gt;"",HYPERLINK(tabProjList[[#This Row],[Link 2]],"Link 2"),"")</f>
        <v/>
      </c>
      <c r="R240" s="428" t="str">
        <f>IF(tabProjList[[#This Row],[Link 3]]&lt;&gt;"",HYPERLINK(tabProjList[[#This Row],[Link 3]],"Link 3"),"")</f>
        <v/>
      </c>
      <c r="S240" s="428" t="str">
        <f>IF(tabProjList[[#This Row],[Link 4]]&lt;&gt;"",HYPERLINK(tabProjList[[#This Row],[Link 4]],"Link 4"),"")</f>
        <v/>
      </c>
      <c r="T240" s="428" t="str">
        <f>IF(tabProjList[[#This Row],[Link 5]]&lt;&gt;"",HYPERLINK(tabProjList[[#This Row],[Link 5]],"Link 5"),"")</f>
        <v/>
      </c>
      <c r="U240" s="428" t="str">
        <f>IF(tabProjList[[#This Row],[Link 6]]&lt;&gt;"",HYPERLINK(tabProjList[[#This Row],[Link 6]],"Link 6"),"")</f>
        <v/>
      </c>
      <c r="V240" s="428" t="str">
        <f>IF(tabProjList[[#This Row],[Link 7]]&lt;&gt;"",HYPERLINK(tabProjList[[#This Row],[Link 7]],"Link 7"),"")</f>
        <v/>
      </c>
      <c r="W240" s="446" t="s">
        <v>1332</v>
      </c>
      <c r="X240" s="446" t="s">
        <v>413</v>
      </c>
      <c r="Y240" s="446" t="s">
        <v>413</v>
      </c>
      <c r="Z240" s="446" t="s">
        <v>413</v>
      </c>
      <c r="AA240" s="446" t="s">
        <v>413</v>
      </c>
      <c r="AB240" s="446" t="s">
        <v>413</v>
      </c>
      <c r="AC240" s="446" t="s">
        <v>413</v>
      </c>
    </row>
    <row r="241" spans="1:29" hidden="1">
      <c r="A241" s="434" t="s">
        <v>2027</v>
      </c>
      <c r="B241" s="450" t="s">
        <v>87</v>
      </c>
      <c r="C241" s="423" t="s">
        <v>2026</v>
      </c>
      <c r="D241" s="450" t="s">
        <v>779</v>
      </c>
      <c r="E241" s="451">
        <v>2021</v>
      </c>
      <c r="F241" s="451">
        <v>2023</v>
      </c>
      <c r="G241" s="451">
        <v>2024</v>
      </c>
      <c r="H241" s="451" t="s">
        <v>413</v>
      </c>
      <c r="I241" s="424" t="s">
        <v>798</v>
      </c>
      <c r="J241" s="449"/>
      <c r="K241" s="448">
        <v>0.28999999999999998</v>
      </c>
      <c r="L241" s="448">
        <v>0.34300000000000003</v>
      </c>
      <c r="M241" s="427" t="s">
        <v>986</v>
      </c>
      <c r="N241" s="466" t="s">
        <v>113</v>
      </c>
      <c r="O241" s="446" t="s">
        <v>1045</v>
      </c>
      <c r="P241" s="428" t="str">
        <f>IF(tabProjList[[#This Row],[Link 1]]&lt;&gt;"",HYPERLINK(tabProjList[[#This Row],[Link 1]],"Link 1"),"")</f>
        <v>Link 1</v>
      </c>
      <c r="Q241" s="428" t="str">
        <f>IF(tabProjList[[#This Row],[Link 2]]&lt;&gt;"",HYPERLINK(tabProjList[[#This Row],[Link 2]],"Link 2"),"")</f>
        <v>Link 2</v>
      </c>
      <c r="R241" s="428" t="str">
        <f>IF(tabProjList[[#This Row],[Link 3]]&lt;&gt;"",HYPERLINK(tabProjList[[#This Row],[Link 3]],"Link 3"),"")</f>
        <v>Link 3</v>
      </c>
      <c r="S241" s="428" t="str">
        <f>IF(tabProjList[[#This Row],[Link 4]]&lt;&gt;"",HYPERLINK(tabProjList[[#This Row],[Link 4]],"Link 4"),"")</f>
        <v/>
      </c>
      <c r="T241" s="428" t="str">
        <f>IF(tabProjList[[#This Row],[Link 5]]&lt;&gt;"",HYPERLINK(tabProjList[[#This Row],[Link 5]],"Link 5"),"")</f>
        <v/>
      </c>
      <c r="U241" s="428" t="str">
        <f>IF(tabProjList[[#This Row],[Link 6]]&lt;&gt;"",HYPERLINK(tabProjList[[#This Row],[Link 6]],"Link 6"),"")</f>
        <v/>
      </c>
      <c r="V241" s="428" t="str">
        <f>IF(tabProjList[[#This Row],[Link 7]]&lt;&gt;"",HYPERLINK(tabProjList[[#This Row],[Link 7]],"Link 7"),"")</f>
        <v/>
      </c>
      <c r="W241" s="446" t="s">
        <v>1044</v>
      </c>
      <c r="X241" s="446" t="s">
        <v>1043</v>
      </c>
      <c r="Y241" s="446" t="s">
        <v>1042</v>
      </c>
      <c r="Z241" s="446" t="s">
        <v>413</v>
      </c>
      <c r="AA241" s="446" t="s">
        <v>413</v>
      </c>
      <c r="AB241" s="446" t="s">
        <v>413</v>
      </c>
      <c r="AC241" s="446" t="s">
        <v>413</v>
      </c>
    </row>
    <row r="242" spans="1:29" hidden="1">
      <c r="A242" s="421" t="s">
        <v>2025</v>
      </c>
      <c r="B242" s="422" t="s">
        <v>263</v>
      </c>
      <c r="C242" s="423" t="s">
        <v>2024</v>
      </c>
      <c r="D242" s="422" t="s">
        <v>892</v>
      </c>
      <c r="E242" s="453">
        <v>2009</v>
      </c>
      <c r="F242" s="453">
        <v>2009</v>
      </c>
      <c r="G242" s="453">
        <v>2019</v>
      </c>
      <c r="H242" s="453" t="s">
        <v>413</v>
      </c>
      <c r="I242" s="422" t="s">
        <v>302</v>
      </c>
      <c r="J242" s="424"/>
      <c r="K242" s="425">
        <v>3.4</v>
      </c>
      <c r="L242" s="425">
        <v>4</v>
      </c>
      <c r="M242" s="452" t="s">
        <v>899</v>
      </c>
      <c r="N242" s="466" t="s">
        <v>113</v>
      </c>
      <c r="O242" s="446"/>
      <c r="P242" s="428" t="str">
        <f>IF(tabProjList[[#This Row],[Link 1]]&lt;&gt;"",HYPERLINK(tabProjList[[#This Row],[Link 1]],"Link 1"),"")</f>
        <v>Link 1</v>
      </c>
      <c r="Q242" s="428" t="str">
        <f>IF(tabProjList[[#This Row],[Link 2]]&lt;&gt;"",HYPERLINK(tabProjList[[#This Row],[Link 2]],"Link 2"),"")</f>
        <v>Link 2</v>
      </c>
      <c r="R242" s="428" t="str">
        <f>IF(tabProjList[[#This Row],[Link 3]]&lt;&gt;"",HYPERLINK(tabProjList[[#This Row],[Link 3]],"Link 3"),"")</f>
        <v/>
      </c>
      <c r="S242" s="428" t="str">
        <f>IF(tabProjList[[#This Row],[Link 4]]&lt;&gt;"",HYPERLINK(tabProjList[[#This Row],[Link 4]],"Link 4"),"")</f>
        <v/>
      </c>
      <c r="T242" s="428" t="str">
        <f>IF(tabProjList[[#This Row],[Link 5]]&lt;&gt;"",HYPERLINK(tabProjList[[#This Row],[Link 5]],"Link 5"),"")</f>
        <v/>
      </c>
      <c r="U242" s="428" t="str">
        <f>IF(tabProjList[[#This Row],[Link 6]]&lt;&gt;"",HYPERLINK(tabProjList[[#This Row],[Link 6]],"Link 6"),"")</f>
        <v/>
      </c>
      <c r="V242" s="428" t="str">
        <f>IF(tabProjList[[#This Row],[Link 7]]&lt;&gt;"",HYPERLINK(tabProjList[[#This Row],[Link 7]],"Link 7"),"")</f>
        <v/>
      </c>
      <c r="W242" s="446" t="s">
        <v>2023</v>
      </c>
      <c r="X242" s="446" t="s">
        <v>2022</v>
      </c>
      <c r="Y242" s="446" t="s">
        <v>413</v>
      </c>
      <c r="Z242" s="446" t="s">
        <v>413</v>
      </c>
      <c r="AA242" s="446" t="s">
        <v>413</v>
      </c>
      <c r="AB242" s="446" t="s">
        <v>413</v>
      </c>
      <c r="AC242" s="446" t="s">
        <v>413</v>
      </c>
    </row>
    <row r="243" spans="1:29" hidden="1">
      <c r="A243" s="421" t="s">
        <v>2021</v>
      </c>
      <c r="B243" s="422" t="s">
        <v>878</v>
      </c>
      <c r="C243" s="423" t="s">
        <v>1635</v>
      </c>
      <c r="D243" s="422" t="s">
        <v>779</v>
      </c>
      <c r="E243" s="453">
        <v>2022</v>
      </c>
      <c r="F243" s="453" t="s">
        <v>413</v>
      </c>
      <c r="G243" s="453" t="s">
        <v>413</v>
      </c>
      <c r="H243" s="453" t="s">
        <v>413</v>
      </c>
      <c r="I243" s="424" t="s">
        <v>798</v>
      </c>
      <c r="J243" s="424"/>
      <c r="K243" s="425"/>
      <c r="L243" s="425"/>
      <c r="M243" s="452" t="s">
        <v>928</v>
      </c>
      <c r="N243" s="454" t="s">
        <v>113</v>
      </c>
      <c r="O243" s="446" t="s">
        <v>1634</v>
      </c>
      <c r="P243" s="428" t="str">
        <f>IF(tabProjList[[#This Row],[Link 1]]&lt;&gt;"",HYPERLINK(tabProjList[[#This Row],[Link 1]],"Link 1"),"")</f>
        <v>Link 1</v>
      </c>
      <c r="Q243" s="428" t="str">
        <f>IF(tabProjList[[#This Row],[Link 2]]&lt;&gt;"",HYPERLINK(tabProjList[[#This Row],[Link 2]],"Link 2"),"")</f>
        <v/>
      </c>
      <c r="R243" s="428" t="str">
        <f>IF(tabProjList[[#This Row],[Link 3]]&lt;&gt;"",HYPERLINK(tabProjList[[#This Row],[Link 3]],"Link 3"),"")</f>
        <v/>
      </c>
      <c r="S243" s="428" t="str">
        <f>IF(tabProjList[[#This Row],[Link 4]]&lt;&gt;"",HYPERLINK(tabProjList[[#This Row],[Link 4]],"Link 4"),"")</f>
        <v/>
      </c>
      <c r="T243" s="428" t="str">
        <f>IF(tabProjList[[#This Row],[Link 5]]&lt;&gt;"",HYPERLINK(tabProjList[[#This Row],[Link 5]],"Link 5"),"")</f>
        <v/>
      </c>
      <c r="U243" s="428" t="str">
        <f>IF(tabProjList[[#This Row],[Link 6]]&lt;&gt;"",HYPERLINK(tabProjList[[#This Row],[Link 6]],"Link 6"),"")</f>
        <v/>
      </c>
      <c r="V243" s="428" t="str">
        <f>IF(tabProjList[[#This Row],[Link 7]]&lt;&gt;"",HYPERLINK(tabProjList[[#This Row],[Link 7]],"Link 7"),"")</f>
        <v/>
      </c>
      <c r="W243" s="446" t="s">
        <v>1633</v>
      </c>
      <c r="X243" s="446" t="s">
        <v>413</v>
      </c>
      <c r="Y243" s="446" t="s">
        <v>413</v>
      </c>
      <c r="Z243" s="446" t="s">
        <v>413</v>
      </c>
      <c r="AA243" s="446" t="s">
        <v>413</v>
      </c>
      <c r="AB243" s="446" t="s">
        <v>413</v>
      </c>
      <c r="AC243" s="446" t="s">
        <v>413</v>
      </c>
    </row>
    <row r="244" spans="1:29" hidden="1">
      <c r="A244" s="421" t="s">
        <v>2020</v>
      </c>
      <c r="B244" s="422" t="s">
        <v>102</v>
      </c>
      <c r="C244" s="423" t="s">
        <v>2019</v>
      </c>
      <c r="D244" s="422" t="s">
        <v>107</v>
      </c>
      <c r="E244" s="453">
        <v>2022</v>
      </c>
      <c r="F244" s="472" t="s">
        <v>413</v>
      </c>
      <c r="G244" s="453" t="s">
        <v>413</v>
      </c>
      <c r="H244" s="453" t="s">
        <v>413</v>
      </c>
      <c r="I244" s="424" t="s">
        <v>798</v>
      </c>
      <c r="J244" s="424"/>
      <c r="K244" s="425"/>
      <c r="L244" s="425"/>
      <c r="M244" s="452" t="s">
        <v>918</v>
      </c>
      <c r="N244" s="454" t="s">
        <v>113</v>
      </c>
      <c r="O244" s="446" t="s">
        <v>2018</v>
      </c>
      <c r="P244" s="428" t="str">
        <f>IF(tabProjList[[#This Row],[Link 1]]&lt;&gt;"",HYPERLINK(tabProjList[[#This Row],[Link 1]],"Link 1"),"")</f>
        <v>Link 1</v>
      </c>
      <c r="Q244" s="428" t="str">
        <f>IF(tabProjList[[#This Row],[Link 2]]&lt;&gt;"",HYPERLINK(tabProjList[[#This Row],[Link 2]],"Link 2"),"")</f>
        <v/>
      </c>
      <c r="R244" s="428" t="str">
        <f>IF(tabProjList[[#This Row],[Link 3]]&lt;&gt;"",HYPERLINK(tabProjList[[#This Row],[Link 3]],"Link 3"),"")</f>
        <v/>
      </c>
      <c r="S244" s="428" t="str">
        <f>IF(tabProjList[[#This Row],[Link 4]]&lt;&gt;"",HYPERLINK(tabProjList[[#This Row],[Link 4]],"Link 4"),"")</f>
        <v/>
      </c>
      <c r="T244" s="428" t="str">
        <f>IF(tabProjList[[#This Row],[Link 5]]&lt;&gt;"",HYPERLINK(tabProjList[[#This Row],[Link 5]],"Link 5"),"")</f>
        <v/>
      </c>
      <c r="U244" s="428" t="str">
        <f>IF(tabProjList[[#This Row],[Link 6]]&lt;&gt;"",HYPERLINK(tabProjList[[#This Row],[Link 6]],"Link 6"),"")</f>
        <v/>
      </c>
      <c r="V244" s="428" t="str">
        <f>IF(tabProjList[[#This Row],[Link 7]]&lt;&gt;"",HYPERLINK(tabProjList[[#This Row],[Link 7]],"Link 7"),"")</f>
        <v/>
      </c>
      <c r="W244" s="446" t="s">
        <v>1023</v>
      </c>
      <c r="X244" s="446" t="s">
        <v>413</v>
      </c>
      <c r="Y244" s="446" t="s">
        <v>413</v>
      </c>
      <c r="Z244" s="446" t="s">
        <v>413</v>
      </c>
      <c r="AA244" s="446" t="s">
        <v>413</v>
      </c>
      <c r="AB244" s="446" t="s">
        <v>413</v>
      </c>
      <c r="AC244" s="446" t="s">
        <v>413</v>
      </c>
    </row>
    <row r="245" spans="1:29" hidden="1">
      <c r="A245" s="434" t="s">
        <v>2017</v>
      </c>
      <c r="B245" s="450" t="s">
        <v>87</v>
      </c>
      <c r="C245" s="423" t="s">
        <v>2016</v>
      </c>
      <c r="D245" s="422" t="s">
        <v>779</v>
      </c>
      <c r="E245" s="451">
        <v>2021</v>
      </c>
      <c r="F245" s="451">
        <v>2023</v>
      </c>
      <c r="G245" s="451">
        <v>2024</v>
      </c>
      <c r="H245" s="451" t="s">
        <v>413</v>
      </c>
      <c r="I245" s="424" t="s">
        <v>798</v>
      </c>
      <c r="J245" s="449"/>
      <c r="K245" s="448">
        <v>0.15</v>
      </c>
      <c r="L245" s="448">
        <v>0.18</v>
      </c>
      <c r="M245" s="455" t="s">
        <v>986</v>
      </c>
      <c r="N245" s="466" t="s">
        <v>113</v>
      </c>
      <c r="O245" s="446" t="s">
        <v>1045</v>
      </c>
      <c r="P245" s="428" t="str">
        <f>IF(tabProjList[[#This Row],[Link 1]]&lt;&gt;"",HYPERLINK(tabProjList[[#This Row],[Link 1]],"Link 1"),"")</f>
        <v>Link 1</v>
      </c>
      <c r="Q245" s="428" t="str">
        <f>IF(tabProjList[[#This Row],[Link 2]]&lt;&gt;"",HYPERLINK(tabProjList[[#This Row],[Link 2]],"Link 2"),"")</f>
        <v>Link 2</v>
      </c>
      <c r="R245" s="428" t="str">
        <f>IF(tabProjList[[#This Row],[Link 3]]&lt;&gt;"",HYPERLINK(tabProjList[[#This Row],[Link 3]],"Link 3"),"")</f>
        <v>Link 3</v>
      </c>
      <c r="S245" s="428" t="str">
        <f>IF(tabProjList[[#This Row],[Link 4]]&lt;&gt;"",HYPERLINK(tabProjList[[#This Row],[Link 4]],"Link 4"),"")</f>
        <v/>
      </c>
      <c r="T245" s="428" t="str">
        <f>IF(tabProjList[[#This Row],[Link 5]]&lt;&gt;"",HYPERLINK(tabProjList[[#This Row],[Link 5]],"Link 5"),"")</f>
        <v/>
      </c>
      <c r="U245" s="428" t="str">
        <f>IF(tabProjList[[#This Row],[Link 6]]&lt;&gt;"",HYPERLINK(tabProjList[[#This Row],[Link 6]],"Link 6"),"")</f>
        <v/>
      </c>
      <c r="V245" s="428" t="str">
        <f>IF(tabProjList[[#This Row],[Link 7]]&lt;&gt;"",HYPERLINK(tabProjList[[#This Row],[Link 7]],"Link 7"),"")</f>
        <v/>
      </c>
      <c r="W245" s="446" t="s">
        <v>1044</v>
      </c>
      <c r="X245" s="446" t="s">
        <v>1043</v>
      </c>
      <c r="Y245" s="446" t="s">
        <v>1042</v>
      </c>
      <c r="Z245" s="446" t="s">
        <v>413</v>
      </c>
      <c r="AA245" s="446" t="s">
        <v>413</v>
      </c>
      <c r="AB245" s="446" t="s">
        <v>413</v>
      </c>
      <c r="AC245" s="446" t="s">
        <v>413</v>
      </c>
    </row>
    <row r="246" spans="1:29" hidden="1">
      <c r="A246" s="421" t="s">
        <v>2015</v>
      </c>
      <c r="B246" s="422" t="s">
        <v>87</v>
      </c>
      <c r="C246" s="423" t="s">
        <v>2014</v>
      </c>
      <c r="D246" s="422" t="s">
        <v>892</v>
      </c>
      <c r="E246" s="453">
        <v>1997</v>
      </c>
      <c r="F246" s="472" t="s">
        <v>413</v>
      </c>
      <c r="G246" s="453">
        <v>2000</v>
      </c>
      <c r="H246" s="453" t="s">
        <v>413</v>
      </c>
      <c r="I246" s="424" t="s">
        <v>302</v>
      </c>
      <c r="J246" s="424"/>
      <c r="K246" s="425">
        <v>3</v>
      </c>
      <c r="L246" s="425">
        <v>3</v>
      </c>
      <c r="M246" s="452" t="s">
        <v>881</v>
      </c>
      <c r="N246" s="454" t="s">
        <v>891</v>
      </c>
      <c r="O246" s="446" t="s">
        <v>2013</v>
      </c>
      <c r="P246" s="428" t="str">
        <f>IF(tabProjList[[#This Row],[Link 1]]&lt;&gt;"",HYPERLINK(tabProjList[[#This Row],[Link 1]],"Link 1"),"")</f>
        <v>Link 1</v>
      </c>
      <c r="Q246" s="428" t="str">
        <f>IF(tabProjList[[#This Row],[Link 2]]&lt;&gt;"",HYPERLINK(tabProjList[[#This Row],[Link 2]],"Link 2"),"")</f>
        <v>Link 2</v>
      </c>
      <c r="R246" s="428" t="str">
        <f>IF(tabProjList[[#This Row],[Link 3]]&lt;&gt;"",HYPERLINK(tabProjList[[#This Row],[Link 3]],"Link 3"),"")</f>
        <v>Link 3</v>
      </c>
      <c r="S246" s="428" t="str">
        <f>IF(tabProjList[[#This Row],[Link 4]]&lt;&gt;"",HYPERLINK(tabProjList[[#This Row],[Link 4]],"Link 4"),"")</f>
        <v>Link 4</v>
      </c>
      <c r="T246" s="428" t="str">
        <f>IF(tabProjList[[#This Row],[Link 5]]&lt;&gt;"",HYPERLINK(tabProjList[[#This Row],[Link 5]],"Link 5"),"")</f>
        <v/>
      </c>
      <c r="U246" s="428" t="str">
        <f>IF(tabProjList[[#This Row],[Link 6]]&lt;&gt;"",HYPERLINK(tabProjList[[#This Row],[Link 6]],"Link 6"),"")</f>
        <v/>
      </c>
      <c r="V246" s="428" t="str">
        <f>IF(tabProjList[[#This Row],[Link 7]]&lt;&gt;"",HYPERLINK(tabProjList[[#This Row],[Link 7]],"Link 7"),"")</f>
        <v/>
      </c>
      <c r="W246" s="446" t="s">
        <v>2012</v>
      </c>
      <c r="X246" s="446" t="s">
        <v>2011</v>
      </c>
      <c r="Y246" s="446" t="s">
        <v>2010</v>
      </c>
      <c r="Z246" s="446" t="s">
        <v>2009</v>
      </c>
      <c r="AA246" s="446" t="s">
        <v>413</v>
      </c>
      <c r="AB246" s="446" t="s">
        <v>413</v>
      </c>
      <c r="AC246" s="446" t="s">
        <v>413</v>
      </c>
    </row>
    <row r="247" spans="1:29" hidden="1">
      <c r="A247" s="434" t="s">
        <v>2008</v>
      </c>
      <c r="B247" s="422" t="s">
        <v>87</v>
      </c>
      <c r="C247" s="423" t="s">
        <v>2007</v>
      </c>
      <c r="D247" s="450" t="s">
        <v>779</v>
      </c>
      <c r="E247" s="451">
        <v>2021</v>
      </c>
      <c r="F247" s="451">
        <v>2023</v>
      </c>
      <c r="G247" s="451">
        <v>2024</v>
      </c>
      <c r="H247" s="451" t="s">
        <v>413</v>
      </c>
      <c r="I247" s="424" t="s">
        <v>798</v>
      </c>
      <c r="J247" s="449"/>
      <c r="K247" s="448">
        <v>0.14000000000000001</v>
      </c>
      <c r="L247" s="448">
        <v>0.157</v>
      </c>
      <c r="M247" s="427" t="s">
        <v>986</v>
      </c>
      <c r="N247" s="466" t="s">
        <v>113</v>
      </c>
      <c r="O247" s="446" t="s">
        <v>1045</v>
      </c>
      <c r="P247" s="428" t="str">
        <f>IF(tabProjList[[#This Row],[Link 1]]&lt;&gt;"",HYPERLINK(tabProjList[[#This Row],[Link 1]],"Link 1"),"")</f>
        <v>Link 1</v>
      </c>
      <c r="Q247" s="428" t="str">
        <f>IF(tabProjList[[#This Row],[Link 2]]&lt;&gt;"",HYPERLINK(tabProjList[[#This Row],[Link 2]],"Link 2"),"")</f>
        <v>Link 2</v>
      </c>
      <c r="R247" s="428" t="str">
        <f>IF(tabProjList[[#This Row],[Link 3]]&lt;&gt;"",HYPERLINK(tabProjList[[#This Row],[Link 3]],"Link 3"),"")</f>
        <v>Link 3</v>
      </c>
      <c r="S247" s="428" t="str">
        <f>IF(tabProjList[[#This Row],[Link 4]]&lt;&gt;"",HYPERLINK(tabProjList[[#This Row],[Link 4]],"Link 4"),"")</f>
        <v/>
      </c>
      <c r="T247" s="428" t="str">
        <f>IF(tabProjList[[#This Row],[Link 5]]&lt;&gt;"",HYPERLINK(tabProjList[[#This Row],[Link 5]],"Link 5"),"")</f>
        <v/>
      </c>
      <c r="U247" s="428" t="str">
        <f>IF(tabProjList[[#This Row],[Link 6]]&lt;&gt;"",HYPERLINK(tabProjList[[#This Row],[Link 6]],"Link 6"),"")</f>
        <v/>
      </c>
      <c r="V247" s="428" t="str">
        <f>IF(tabProjList[[#This Row],[Link 7]]&lt;&gt;"",HYPERLINK(tabProjList[[#This Row],[Link 7]],"Link 7"),"")</f>
        <v/>
      </c>
      <c r="W247" s="446" t="s">
        <v>1044</v>
      </c>
      <c r="X247" s="446" t="s">
        <v>1043</v>
      </c>
      <c r="Y247" s="446" t="s">
        <v>1042</v>
      </c>
      <c r="Z247" s="446" t="s">
        <v>413</v>
      </c>
      <c r="AA247" s="446" t="s">
        <v>413</v>
      </c>
      <c r="AB247" s="446" t="s">
        <v>413</v>
      </c>
      <c r="AC247" s="446" t="s">
        <v>413</v>
      </c>
    </row>
    <row r="248" spans="1:29" hidden="1">
      <c r="A248" s="434" t="s">
        <v>2006</v>
      </c>
      <c r="B248" s="450" t="s">
        <v>87</v>
      </c>
      <c r="C248" s="423" t="s">
        <v>2005</v>
      </c>
      <c r="D248" s="450" t="s">
        <v>779</v>
      </c>
      <c r="E248" s="451">
        <v>2021</v>
      </c>
      <c r="F248" s="451">
        <v>2023</v>
      </c>
      <c r="G248" s="451">
        <v>2024</v>
      </c>
      <c r="H248" s="451" t="s">
        <v>413</v>
      </c>
      <c r="I248" s="424" t="s">
        <v>798</v>
      </c>
      <c r="J248" s="449"/>
      <c r="K248" s="448">
        <v>0.3</v>
      </c>
      <c r="L248" s="448">
        <v>0.33200000000000002</v>
      </c>
      <c r="M248" s="427" t="s">
        <v>986</v>
      </c>
      <c r="N248" s="454" t="s">
        <v>113</v>
      </c>
      <c r="O248" s="446" t="s">
        <v>1045</v>
      </c>
      <c r="P248" s="428" t="str">
        <f>IF(tabProjList[[#This Row],[Link 1]]&lt;&gt;"",HYPERLINK(tabProjList[[#This Row],[Link 1]],"Link 1"),"")</f>
        <v>Link 1</v>
      </c>
      <c r="Q248" s="428" t="str">
        <f>IF(tabProjList[[#This Row],[Link 2]]&lt;&gt;"",HYPERLINK(tabProjList[[#This Row],[Link 2]],"Link 2"),"")</f>
        <v>Link 2</v>
      </c>
      <c r="R248" s="428" t="str">
        <f>IF(tabProjList[[#This Row],[Link 3]]&lt;&gt;"",HYPERLINK(tabProjList[[#This Row],[Link 3]],"Link 3"),"")</f>
        <v>Link 3</v>
      </c>
      <c r="S248" s="428" t="str">
        <f>IF(tabProjList[[#This Row],[Link 4]]&lt;&gt;"",HYPERLINK(tabProjList[[#This Row],[Link 4]],"Link 4"),"")</f>
        <v/>
      </c>
      <c r="T248" s="428" t="str">
        <f>IF(tabProjList[[#This Row],[Link 5]]&lt;&gt;"",HYPERLINK(tabProjList[[#This Row],[Link 5]],"Link 5"),"")</f>
        <v/>
      </c>
      <c r="U248" s="428" t="str">
        <f>IF(tabProjList[[#This Row],[Link 6]]&lt;&gt;"",HYPERLINK(tabProjList[[#This Row],[Link 6]],"Link 6"),"")</f>
        <v/>
      </c>
      <c r="V248" s="428" t="str">
        <f>IF(tabProjList[[#This Row],[Link 7]]&lt;&gt;"",HYPERLINK(tabProjList[[#This Row],[Link 7]],"Link 7"),"")</f>
        <v/>
      </c>
      <c r="W248" s="446" t="s">
        <v>1044</v>
      </c>
      <c r="X248" s="446" t="s">
        <v>1043</v>
      </c>
      <c r="Y248" s="446" t="s">
        <v>1042</v>
      </c>
      <c r="Z248" s="446" t="s">
        <v>413</v>
      </c>
      <c r="AA248" s="446" t="s">
        <v>413</v>
      </c>
      <c r="AB248" s="446" t="s">
        <v>413</v>
      </c>
      <c r="AC248" s="446" t="s">
        <v>413</v>
      </c>
    </row>
    <row r="249" spans="1:29" hidden="1">
      <c r="A249" s="421" t="s">
        <v>2004</v>
      </c>
      <c r="B249" s="422" t="s">
        <v>87</v>
      </c>
      <c r="C249" s="423" t="s">
        <v>2003</v>
      </c>
      <c r="D249" s="422" t="s">
        <v>779</v>
      </c>
      <c r="E249" s="453">
        <v>2021</v>
      </c>
      <c r="F249" s="472">
        <v>2023</v>
      </c>
      <c r="G249" s="453">
        <v>2024</v>
      </c>
      <c r="H249" s="453" t="s">
        <v>413</v>
      </c>
      <c r="I249" s="424" t="s">
        <v>798</v>
      </c>
      <c r="J249" s="424"/>
      <c r="K249" s="425">
        <v>0.3</v>
      </c>
      <c r="L249" s="425">
        <v>0.34300000000000003</v>
      </c>
      <c r="M249" s="452" t="s">
        <v>986</v>
      </c>
      <c r="N249" s="454" t="s">
        <v>113</v>
      </c>
      <c r="O249" s="446" t="s">
        <v>1045</v>
      </c>
      <c r="P249" s="428" t="str">
        <f>IF(tabProjList[[#This Row],[Link 1]]&lt;&gt;"",HYPERLINK(tabProjList[[#This Row],[Link 1]],"Link 1"),"")</f>
        <v>Link 1</v>
      </c>
      <c r="Q249" s="428" t="str">
        <f>IF(tabProjList[[#This Row],[Link 2]]&lt;&gt;"",HYPERLINK(tabProjList[[#This Row],[Link 2]],"Link 2"),"")</f>
        <v>Link 2</v>
      </c>
      <c r="R249" s="428" t="str">
        <f>IF(tabProjList[[#This Row],[Link 3]]&lt;&gt;"",HYPERLINK(tabProjList[[#This Row],[Link 3]],"Link 3"),"")</f>
        <v>Link 3</v>
      </c>
      <c r="S249" s="428" t="str">
        <f>IF(tabProjList[[#This Row],[Link 4]]&lt;&gt;"",HYPERLINK(tabProjList[[#This Row],[Link 4]],"Link 4"),"")</f>
        <v/>
      </c>
      <c r="T249" s="428" t="str">
        <f>IF(tabProjList[[#This Row],[Link 5]]&lt;&gt;"",HYPERLINK(tabProjList[[#This Row],[Link 5]],"Link 5"),"")</f>
        <v/>
      </c>
      <c r="U249" s="428" t="str">
        <f>IF(tabProjList[[#This Row],[Link 6]]&lt;&gt;"",HYPERLINK(tabProjList[[#This Row],[Link 6]],"Link 6"),"")</f>
        <v/>
      </c>
      <c r="V249" s="428" t="str">
        <f>IF(tabProjList[[#This Row],[Link 7]]&lt;&gt;"",HYPERLINK(tabProjList[[#This Row],[Link 7]],"Link 7"),"")</f>
        <v/>
      </c>
      <c r="W249" s="446" t="s">
        <v>1044</v>
      </c>
      <c r="X249" s="446" t="s">
        <v>1043</v>
      </c>
      <c r="Y249" s="446" t="s">
        <v>1042</v>
      </c>
      <c r="Z249" s="446" t="s">
        <v>413</v>
      </c>
      <c r="AA249" s="446" t="s">
        <v>413</v>
      </c>
      <c r="AB249" s="446" t="s">
        <v>413</v>
      </c>
      <c r="AC249" s="446" t="s">
        <v>413</v>
      </c>
    </row>
    <row r="250" spans="1:29" hidden="1">
      <c r="A250" s="421" t="s">
        <v>2002</v>
      </c>
      <c r="B250" s="422" t="s">
        <v>87</v>
      </c>
      <c r="C250" s="423" t="s">
        <v>2001</v>
      </c>
      <c r="D250" s="422" t="s">
        <v>779</v>
      </c>
      <c r="E250" s="453">
        <v>2021</v>
      </c>
      <c r="F250" s="453">
        <v>2023</v>
      </c>
      <c r="G250" s="453">
        <v>2024</v>
      </c>
      <c r="H250" s="453" t="s">
        <v>413</v>
      </c>
      <c r="I250" s="422" t="s">
        <v>798</v>
      </c>
      <c r="J250" s="424"/>
      <c r="K250" s="425">
        <v>0.17199999999999999</v>
      </c>
      <c r="L250" s="425">
        <v>0.17199999999999999</v>
      </c>
      <c r="M250" s="452" t="s">
        <v>986</v>
      </c>
      <c r="N250" s="454" t="s">
        <v>113</v>
      </c>
      <c r="O250" s="446" t="s">
        <v>1045</v>
      </c>
      <c r="P250" s="428" t="str">
        <f>IF(tabProjList[[#This Row],[Link 1]]&lt;&gt;"",HYPERLINK(tabProjList[[#This Row],[Link 1]],"Link 1"),"")</f>
        <v>Link 1</v>
      </c>
      <c r="Q250" s="428" t="str">
        <f>IF(tabProjList[[#This Row],[Link 2]]&lt;&gt;"",HYPERLINK(tabProjList[[#This Row],[Link 2]],"Link 2"),"")</f>
        <v>Link 2</v>
      </c>
      <c r="R250" s="428" t="str">
        <f>IF(tabProjList[[#This Row],[Link 3]]&lt;&gt;"",HYPERLINK(tabProjList[[#This Row],[Link 3]],"Link 3"),"")</f>
        <v>Link 3</v>
      </c>
      <c r="S250" s="428" t="str">
        <f>IF(tabProjList[[#This Row],[Link 4]]&lt;&gt;"",HYPERLINK(tabProjList[[#This Row],[Link 4]],"Link 4"),"")</f>
        <v/>
      </c>
      <c r="T250" s="428" t="str">
        <f>IF(tabProjList[[#This Row],[Link 5]]&lt;&gt;"",HYPERLINK(tabProjList[[#This Row],[Link 5]],"Link 5"),"")</f>
        <v/>
      </c>
      <c r="U250" s="428" t="str">
        <f>IF(tabProjList[[#This Row],[Link 6]]&lt;&gt;"",HYPERLINK(tabProjList[[#This Row],[Link 6]],"Link 6"),"")</f>
        <v/>
      </c>
      <c r="V250" s="428" t="str">
        <f>IF(tabProjList[[#This Row],[Link 7]]&lt;&gt;"",HYPERLINK(tabProjList[[#This Row],[Link 7]],"Link 7"),"")</f>
        <v/>
      </c>
      <c r="W250" s="446" t="s">
        <v>1044</v>
      </c>
      <c r="X250" s="446" t="s">
        <v>1043</v>
      </c>
      <c r="Y250" s="446" t="s">
        <v>1042</v>
      </c>
      <c r="Z250" s="446" t="s">
        <v>413</v>
      </c>
      <c r="AA250" s="446" t="s">
        <v>413</v>
      </c>
      <c r="AB250" s="446" t="s">
        <v>413</v>
      </c>
      <c r="AC250" s="446" t="s">
        <v>413</v>
      </c>
    </row>
    <row r="251" spans="1:29" hidden="1">
      <c r="A251" s="421" t="s">
        <v>2000</v>
      </c>
      <c r="B251" s="450" t="s">
        <v>87</v>
      </c>
      <c r="C251" s="423" t="s">
        <v>1999</v>
      </c>
      <c r="D251" s="424" t="s">
        <v>779</v>
      </c>
      <c r="E251" s="425">
        <v>2021</v>
      </c>
      <c r="F251" s="425">
        <v>2023</v>
      </c>
      <c r="G251" s="425">
        <v>2024</v>
      </c>
      <c r="H251" s="425" t="s">
        <v>413</v>
      </c>
      <c r="I251" s="424" t="s">
        <v>798</v>
      </c>
      <c r="J251" s="424"/>
      <c r="K251" s="425">
        <v>0.21</v>
      </c>
      <c r="L251" s="425">
        <v>0.23499999999999999</v>
      </c>
      <c r="M251" s="452" t="s">
        <v>986</v>
      </c>
      <c r="N251" s="454" t="s">
        <v>113</v>
      </c>
      <c r="O251" s="446" t="s">
        <v>1045</v>
      </c>
      <c r="P251" s="428" t="str">
        <f>IF(tabProjList[[#This Row],[Link 1]]&lt;&gt;"",HYPERLINK(tabProjList[[#This Row],[Link 1]],"Link 1"),"")</f>
        <v>Link 1</v>
      </c>
      <c r="Q251" s="428" t="str">
        <f>IF(tabProjList[[#This Row],[Link 2]]&lt;&gt;"",HYPERLINK(tabProjList[[#This Row],[Link 2]],"Link 2"),"")</f>
        <v>Link 2</v>
      </c>
      <c r="R251" s="428" t="str">
        <f>IF(tabProjList[[#This Row],[Link 3]]&lt;&gt;"",HYPERLINK(tabProjList[[#This Row],[Link 3]],"Link 3"),"")</f>
        <v>Link 3</v>
      </c>
      <c r="S251" s="428" t="str">
        <f>IF(tabProjList[[#This Row],[Link 4]]&lt;&gt;"",HYPERLINK(tabProjList[[#This Row],[Link 4]],"Link 4"),"")</f>
        <v/>
      </c>
      <c r="T251" s="428" t="str">
        <f>IF(tabProjList[[#This Row],[Link 5]]&lt;&gt;"",HYPERLINK(tabProjList[[#This Row],[Link 5]],"Link 5"),"")</f>
        <v/>
      </c>
      <c r="U251" s="428" t="str">
        <f>IF(tabProjList[[#This Row],[Link 6]]&lt;&gt;"",HYPERLINK(tabProjList[[#This Row],[Link 6]],"Link 6"),"")</f>
        <v/>
      </c>
      <c r="V251" s="428" t="str">
        <f>IF(tabProjList[[#This Row],[Link 7]]&lt;&gt;"",HYPERLINK(tabProjList[[#This Row],[Link 7]],"Link 7"),"")</f>
        <v/>
      </c>
      <c r="W251" s="446" t="s">
        <v>1044</v>
      </c>
      <c r="X251" s="446" t="s">
        <v>1043</v>
      </c>
      <c r="Y251" s="446" t="s">
        <v>1042</v>
      </c>
      <c r="Z251" s="446" t="s">
        <v>413</v>
      </c>
      <c r="AA251" s="446" t="s">
        <v>413</v>
      </c>
      <c r="AB251" s="446" t="s">
        <v>413</v>
      </c>
      <c r="AC251" s="446" t="s">
        <v>413</v>
      </c>
    </row>
    <row r="252" spans="1:29" hidden="1">
      <c r="A252" s="434" t="s">
        <v>1998</v>
      </c>
      <c r="B252" s="450" t="s">
        <v>87</v>
      </c>
      <c r="C252" s="423" t="s">
        <v>1997</v>
      </c>
      <c r="D252" s="450" t="s">
        <v>779</v>
      </c>
      <c r="E252" s="451">
        <v>2021</v>
      </c>
      <c r="F252" s="451">
        <v>2023</v>
      </c>
      <c r="G252" s="451">
        <v>2024</v>
      </c>
      <c r="H252" s="451" t="s">
        <v>413</v>
      </c>
      <c r="I252" s="422" t="s">
        <v>798</v>
      </c>
      <c r="J252" s="449"/>
      <c r="K252" s="448">
        <v>0.15</v>
      </c>
      <c r="L252" s="448">
        <v>0.17199999999999999</v>
      </c>
      <c r="M252" s="427" t="s">
        <v>986</v>
      </c>
      <c r="N252" s="466" t="s">
        <v>113</v>
      </c>
      <c r="O252" s="446" t="s">
        <v>1045</v>
      </c>
      <c r="P252" s="428" t="str">
        <f>IF(tabProjList[[#This Row],[Link 1]]&lt;&gt;"",HYPERLINK(tabProjList[[#This Row],[Link 1]],"Link 1"),"")</f>
        <v>Link 1</v>
      </c>
      <c r="Q252" s="428" t="str">
        <f>IF(tabProjList[[#This Row],[Link 2]]&lt;&gt;"",HYPERLINK(tabProjList[[#This Row],[Link 2]],"Link 2"),"")</f>
        <v>Link 2</v>
      </c>
      <c r="R252" s="428" t="str">
        <f>IF(tabProjList[[#This Row],[Link 3]]&lt;&gt;"",HYPERLINK(tabProjList[[#This Row],[Link 3]],"Link 3"),"")</f>
        <v>Link 3</v>
      </c>
      <c r="S252" s="428" t="str">
        <f>IF(tabProjList[[#This Row],[Link 4]]&lt;&gt;"",HYPERLINK(tabProjList[[#This Row],[Link 4]],"Link 4"),"")</f>
        <v/>
      </c>
      <c r="T252" s="428" t="str">
        <f>IF(tabProjList[[#This Row],[Link 5]]&lt;&gt;"",HYPERLINK(tabProjList[[#This Row],[Link 5]],"Link 5"),"")</f>
        <v/>
      </c>
      <c r="U252" s="428" t="str">
        <f>IF(tabProjList[[#This Row],[Link 6]]&lt;&gt;"",HYPERLINK(tabProjList[[#This Row],[Link 6]],"Link 6"),"")</f>
        <v/>
      </c>
      <c r="V252" s="428" t="str">
        <f>IF(tabProjList[[#This Row],[Link 7]]&lt;&gt;"",HYPERLINK(tabProjList[[#This Row],[Link 7]],"Link 7"),"")</f>
        <v/>
      </c>
      <c r="W252" s="446" t="s">
        <v>1044</v>
      </c>
      <c r="X252" s="446" t="s">
        <v>1043</v>
      </c>
      <c r="Y252" s="446" t="s">
        <v>1042</v>
      </c>
      <c r="Z252" s="446" t="s">
        <v>413</v>
      </c>
      <c r="AA252" s="446" t="s">
        <v>413</v>
      </c>
      <c r="AB252" s="446" t="s">
        <v>413</v>
      </c>
      <c r="AC252" s="446" t="s">
        <v>413</v>
      </c>
    </row>
    <row r="253" spans="1:29" hidden="1">
      <c r="A253" s="421" t="s">
        <v>1996</v>
      </c>
      <c r="B253" s="422" t="s">
        <v>87</v>
      </c>
      <c r="C253" s="423" t="s">
        <v>1995</v>
      </c>
      <c r="D253" s="422" t="s">
        <v>779</v>
      </c>
      <c r="E253" s="453">
        <v>2021</v>
      </c>
      <c r="F253" s="472">
        <v>2023</v>
      </c>
      <c r="G253" s="453">
        <v>2024</v>
      </c>
      <c r="H253" s="453" t="s">
        <v>413</v>
      </c>
      <c r="I253" s="424" t="s">
        <v>798</v>
      </c>
      <c r="J253" s="424"/>
      <c r="K253" s="425">
        <v>0.31</v>
      </c>
      <c r="L253" s="425">
        <v>0.34599999999999997</v>
      </c>
      <c r="M253" s="452" t="s">
        <v>986</v>
      </c>
      <c r="N253" s="454" t="s">
        <v>113</v>
      </c>
      <c r="O253" s="446" t="s">
        <v>1045</v>
      </c>
      <c r="P253" s="428" t="str">
        <f>IF(tabProjList[[#This Row],[Link 1]]&lt;&gt;"",HYPERLINK(tabProjList[[#This Row],[Link 1]],"Link 1"),"")</f>
        <v>Link 1</v>
      </c>
      <c r="Q253" s="428" t="str">
        <f>IF(tabProjList[[#This Row],[Link 2]]&lt;&gt;"",HYPERLINK(tabProjList[[#This Row],[Link 2]],"Link 2"),"")</f>
        <v>Link 2</v>
      </c>
      <c r="R253" s="428" t="str">
        <f>IF(tabProjList[[#This Row],[Link 3]]&lt;&gt;"",HYPERLINK(tabProjList[[#This Row],[Link 3]],"Link 3"),"")</f>
        <v>Link 3</v>
      </c>
      <c r="S253" s="428" t="str">
        <f>IF(tabProjList[[#This Row],[Link 4]]&lt;&gt;"",HYPERLINK(tabProjList[[#This Row],[Link 4]],"Link 4"),"")</f>
        <v/>
      </c>
      <c r="T253" s="428" t="str">
        <f>IF(tabProjList[[#This Row],[Link 5]]&lt;&gt;"",HYPERLINK(tabProjList[[#This Row],[Link 5]],"Link 5"),"")</f>
        <v/>
      </c>
      <c r="U253" s="428" t="str">
        <f>IF(tabProjList[[#This Row],[Link 6]]&lt;&gt;"",HYPERLINK(tabProjList[[#This Row],[Link 6]],"Link 6"),"")</f>
        <v/>
      </c>
      <c r="V253" s="428" t="str">
        <f>IF(tabProjList[[#This Row],[Link 7]]&lt;&gt;"",HYPERLINK(tabProjList[[#This Row],[Link 7]],"Link 7"),"")</f>
        <v/>
      </c>
      <c r="W253" s="446" t="s">
        <v>1044</v>
      </c>
      <c r="X253" s="446" t="s">
        <v>1043</v>
      </c>
      <c r="Y253" s="446" t="s">
        <v>1042</v>
      </c>
      <c r="Z253" s="446" t="s">
        <v>413</v>
      </c>
      <c r="AA253" s="446" t="s">
        <v>413</v>
      </c>
      <c r="AB253" s="446" t="s">
        <v>413</v>
      </c>
      <c r="AC253" s="446" t="s">
        <v>413</v>
      </c>
    </row>
    <row r="254" spans="1:29" hidden="1">
      <c r="A254" s="421" t="s">
        <v>1994</v>
      </c>
      <c r="B254" s="422" t="s">
        <v>87</v>
      </c>
      <c r="C254" s="423" t="s">
        <v>1993</v>
      </c>
      <c r="D254" s="422" t="s">
        <v>779</v>
      </c>
      <c r="E254" s="453">
        <v>2021</v>
      </c>
      <c r="F254" s="453">
        <v>2023</v>
      </c>
      <c r="G254" s="453">
        <v>2024</v>
      </c>
      <c r="H254" s="453" t="s">
        <v>413</v>
      </c>
      <c r="I254" s="424" t="s">
        <v>798</v>
      </c>
      <c r="J254" s="424"/>
      <c r="K254" s="425">
        <v>0.13</v>
      </c>
      <c r="L254" s="425">
        <v>0.14299999999999999</v>
      </c>
      <c r="M254" s="427" t="s">
        <v>986</v>
      </c>
      <c r="N254" s="454" t="s">
        <v>113</v>
      </c>
      <c r="O254" s="446" t="s">
        <v>1045</v>
      </c>
      <c r="P254" s="428" t="str">
        <f>IF(tabProjList[[#This Row],[Link 1]]&lt;&gt;"",HYPERLINK(tabProjList[[#This Row],[Link 1]],"Link 1"),"")</f>
        <v>Link 1</v>
      </c>
      <c r="Q254" s="428" t="str">
        <f>IF(tabProjList[[#This Row],[Link 2]]&lt;&gt;"",HYPERLINK(tabProjList[[#This Row],[Link 2]],"Link 2"),"")</f>
        <v>Link 2</v>
      </c>
      <c r="R254" s="428" t="str">
        <f>IF(tabProjList[[#This Row],[Link 3]]&lt;&gt;"",HYPERLINK(tabProjList[[#This Row],[Link 3]],"Link 3"),"")</f>
        <v>Link 3</v>
      </c>
      <c r="S254" s="428" t="str">
        <f>IF(tabProjList[[#This Row],[Link 4]]&lt;&gt;"",HYPERLINK(tabProjList[[#This Row],[Link 4]],"Link 4"),"")</f>
        <v/>
      </c>
      <c r="T254" s="428" t="str">
        <f>IF(tabProjList[[#This Row],[Link 5]]&lt;&gt;"",HYPERLINK(tabProjList[[#This Row],[Link 5]],"Link 5"),"")</f>
        <v/>
      </c>
      <c r="U254" s="428" t="str">
        <f>IF(tabProjList[[#This Row],[Link 6]]&lt;&gt;"",HYPERLINK(tabProjList[[#This Row],[Link 6]],"Link 6"),"")</f>
        <v/>
      </c>
      <c r="V254" s="428" t="str">
        <f>IF(tabProjList[[#This Row],[Link 7]]&lt;&gt;"",HYPERLINK(tabProjList[[#This Row],[Link 7]],"Link 7"),"")</f>
        <v/>
      </c>
      <c r="W254" s="446" t="s">
        <v>1044</v>
      </c>
      <c r="X254" s="446" t="s">
        <v>1043</v>
      </c>
      <c r="Y254" s="446" t="s">
        <v>1042</v>
      </c>
      <c r="Z254" s="446" t="s">
        <v>413</v>
      </c>
      <c r="AA254" s="446" t="s">
        <v>413</v>
      </c>
      <c r="AB254" s="446" t="s">
        <v>413</v>
      </c>
      <c r="AC254" s="446" t="s">
        <v>413</v>
      </c>
    </row>
    <row r="255" spans="1:29" hidden="1">
      <c r="A255" s="421" t="s">
        <v>1992</v>
      </c>
      <c r="B255" s="422" t="s">
        <v>894</v>
      </c>
      <c r="C255" s="423" t="s">
        <v>1991</v>
      </c>
      <c r="D255" s="422" t="s">
        <v>892</v>
      </c>
      <c r="E255" s="453">
        <v>2011</v>
      </c>
      <c r="F255" s="453" t="s">
        <v>413</v>
      </c>
      <c r="G255" s="453">
        <v>2030</v>
      </c>
      <c r="H255" s="453" t="s">
        <v>413</v>
      </c>
      <c r="I255" s="424" t="s">
        <v>798</v>
      </c>
      <c r="J255" s="424">
        <v>1</v>
      </c>
      <c r="K255" s="425">
        <v>2</v>
      </c>
      <c r="L255" s="425">
        <v>2</v>
      </c>
      <c r="M255" s="427" t="s">
        <v>928</v>
      </c>
      <c r="N255" s="454" t="s">
        <v>898</v>
      </c>
      <c r="O255" s="446"/>
      <c r="P255" s="428" t="str">
        <f>IF(tabProjList[[#This Row],[Link 1]]&lt;&gt;"",HYPERLINK(tabProjList[[#This Row],[Link 1]],"Link 1"),"")</f>
        <v>Link 1</v>
      </c>
      <c r="Q255" s="428" t="str">
        <f>IF(tabProjList[[#This Row],[Link 2]]&lt;&gt;"",HYPERLINK(tabProjList[[#This Row],[Link 2]],"Link 2"),"")</f>
        <v/>
      </c>
      <c r="R255" s="428" t="str">
        <f>IF(tabProjList[[#This Row],[Link 3]]&lt;&gt;"",HYPERLINK(tabProjList[[#This Row],[Link 3]],"Link 3"),"")</f>
        <v/>
      </c>
      <c r="S255" s="428" t="str">
        <f>IF(tabProjList[[#This Row],[Link 4]]&lt;&gt;"",HYPERLINK(tabProjList[[#This Row],[Link 4]],"Link 4"),"")</f>
        <v/>
      </c>
      <c r="T255" s="428" t="str">
        <f>IF(tabProjList[[#This Row],[Link 5]]&lt;&gt;"",HYPERLINK(tabProjList[[#This Row],[Link 5]],"Link 5"),"")</f>
        <v/>
      </c>
      <c r="U255" s="428" t="str">
        <f>IF(tabProjList[[#This Row],[Link 6]]&lt;&gt;"",HYPERLINK(tabProjList[[#This Row],[Link 6]],"Link 6"),"")</f>
        <v/>
      </c>
      <c r="V255" s="428" t="str">
        <f>IF(tabProjList[[#This Row],[Link 7]]&lt;&gt;"",HYPERLINK(tabProjList[[#This Row],[Link 7]],"Link 7"),"")</f>
        <v/>
      </c>
      <c r="W255" s="446" t="s">
        <v>1990</v>
      </c>
      <c r="X255" s="446" t="s">
        <v>413</v>
      </c>
      <c r="Y255" s="446" t="s">
        <v>413</v>
      </c>
      <c r="Z255" s="446" t="s">
        <v>413</v>
      </c>
      <c r="AA255" s="446" t="s">
        <v>413</v>
      </c>
      <c r="AB255" s="446" t="s">
        <v>413</v>
      </c>
      <c r="AC255" s="446" t="s">
        <v>413</v>
      </c>
    </row>
    <row r="256" spans="1:29" hidden="1">
      <c r="A256" s="421" t="s">
        <v>1988</v>
      </c>
      <c r="B256" s="422" t="s">
        <v>102</v>
      </c>
      <c r="C256" s="423" t="s">
        <v>1989</v>
      </c>
      <c r="D256" s="422" t="s">
        <v>107</v>
      </c>
      <c r="E256" s="453">
        <v>2022</v>
      </c>
      <c r="F256" s="453" t="s">
        <v>413</v>
      </c>
      <c r="G256" s="453" t="s">
        <v>413</v>
      </c>
      <c r="H256" s="453" t="s">
        <v>413</v>
      </c>
      <c r="I256" s="424" t="s">
        <v>798</v>
      </c>
      <c r="J256" s="452"/>
      <c r="K256" s="452"/>
      <c r="L256" s="452"/>
      <c r="M256" s="427" t="s">
        <v>918</v>
      </c>
      <c r="N256" s="454" t="s">
        <v>113</v>
      </c>
      <c r="O256" s="446" t="s">
        <v>1988</v>
      </c>
      <c r="P256" s="428" t="str">
        <f>IF(tabProjList[[#This Row],[Link 1]]&lt;&gt;"",HYPERLINK(tabProjList[[#This Row],[Link 1]],"Link 1"),"")</f>
        <v>Link 1</v>
      </c>
      <c r="Q256" s="428" t="str">
        <f>IF(tabProjList[[#This Row],[Link 2]]&lt;&gt;"",HYPERLINK(tabProjList[[#This Row],[Link 2]],"Link 2"),"")</f>
        <v/>
      </c>
      <c r="R256" s="428" t="str">
        <f>IF(tabProjList[[#This Row],[Link 3]]&lt;&gt;"",HYPERLINK(tabProjList[[#This Row],[Link 3]],"Link 3"),"")</f>
        <v/>
      </c>
      <c r="S256" s="428" t="str">
        <f>IF(tabProjList[[#This Row],[Link 4]]&lt;&gt;"",HYPERLINK(tabProjList[[#This Row],[Link 4]],"Link 4"),"")</f>
        <v/>
      </c>
      <c r="T256" s="428" t="str">
        <f>IF(tabProjList[[#This Row],[Link 5]]&lt;&gt;"",HYPERLINK(tabProjList[[#This Row],[Link 5]],"Link 5"),"")</f>
        <v/>
      </c>
      <c r="U256" s="428" t="str">
        <f>IF(tabProjList[[#This Row],[Link 6]]&lt;&gt;"",HYPERLINK(tabProjList[[#This Row],[Link 6]],"Link 6"),"")</f>
        <v/>
      </c>
      <c r="V256" s="428" t="str">
        <f>IF(tabProjList[[#This Row],[Link 7]]&lt;&gt;"",HYPERLINK(tabProjList[[#This Row],[Link 7]],"Link 7"),"")</f>
        <v/>
      </c>
      <c r="W256" s="446" t="s">
        <v>1023</v>
      </c>
      <c r="X256" s="446" t="s">
        <v>413</v>
      </c>
      <c r="Y256" s="446" t="s">
        <v>413</v>
      </c>
      <c r="Z256" s="446" t="s">
        <v>413</v>
      </c>
      <c r="AA256" s="446" t="s">
        <v>413</v>
      </c>
      <c r="AB256" s="446" t="s">
        <v>413</v>
      </c>
      <c r="AC256" s="446" t="s">
        <v>413</v>
      </c>
    </row>
    <row r="257" spans="1:29" hidden="1">
      <c r="A257" s="421" t="s">
        <v>1987</v>
      </c>
      <c r="B257" s="422" t="s">
        <v>894</v>
      </c>
      <c r="C257" s="423" t="s">
        <v>1986</v>
      </c>
      <c r="D257" s="422" t="s">
        <v>892</v>
      </c>
      <c r="E257" s="453">
        <v>2022</v>
      </c>
      <c r="F257" s="453">
        <v>2022</v>
      </c>
      <c r="G257" s="453" t="s">
        <v>413</v>
      </c>
      <c r="H257" s="453" t="s">
        <v>413</v>
      </c>
      <c r="I257" s="424" t="s">
        <v>1015</v>
      </c>
      <c r="J257" s="424"/>
      <c r="K257" s="425">
        <v>0.1</v>
      </c>
      <c r="L257" s="425">
        <v>0.1</v>
      </c>
      <c r="M257" s="427" t="s">
        <v>881</v>
      </c>
      <c r="N257" s="454" t="s">
        <v>891</v>
      </c>
      <c r="O257" s="446"/>
      <c r="P257" s="428" t="str">
        <f>IF(tabProjList[[#This Row],[Link 1]]&lt;&gt;"",HYPERLINK(tabProjList[[#This Row],[Link 1]],"Link 1"),"")</f>
        <v/>
      </c>
      <c r="Q257" s="428" t="str">
        <f>IF(tabProjList[[#This Row],[Link 2]]&lt;&gt;"",HYPERLINK(tabProjList[[#This Row],[Link 2]],"Link 2"),"")</f>
        <v/>
      </c>
      <c r="R257" s="428" t="str">
        <f>IF(tabProjList[[#This Row],[Link 3]]&lt;&gt;"",HYPERLINK(tabProjList[[#This Row],[Link 3]],"Link 3"),"")</f>
        <v/>
      </c>
      <c r="S257" s="428" t="str">
        <f>IF(tabProjList[[#This Row],[Link 4]]&lt;&gt;"",HYPERLINK(tabProjList[[#This Row],[Link 4]],"Link 4"),"")</f>
        <v/>
      </c>
      <c r="T257" s="428" t="str">
        <f>IF(tabProjList[[#This Row],[Link 5]]&lt;&gt;"",HYPERLINK(tabProjList[[#This Row],[Link 5]],"Link 5"),"")</f>
        <v/>
      </c>
      <c r="U257" s="428" t="str">
        <f>IF(tabProjList[[#This Row],[Link 6]]&lt;&gt;"",HYPERLINK(tabProjList[[#This Row],[Link 6]],"Link 6"),"")</f>
        <v/>
      </c>
      <c r="V257" s="428" t="str">
        <f>IF(tabProjList[[#This Row],[Link 7]]&lt;&gt;"",HYPERLINK(tabProjList[[#This Row],[Link 7]],"Link 7"),"")</f>
        <v/>
      </c>
      <c r="W257" s="446" t="s">
        <v>413</v>
      </c>
      <c r="X257" s="446" t="s">
        <v>413</v>
      </c>
      <c r="Y257" s="446" t="s">
        <v>413</v>
      </c>
      <c r="Z257" s="446" t="s">
        <v>413</v>
      </c>
      <c r="AA257" s="446" t="s">
        <v>413</v>
      </c>
      <c r="AB257" s="446" t="s">
        <v>413</v>
      </c>
      <c r="AC257" s="446" t="s">
        <v>413</v>
      </c>
    </row>
    <row r="258" spans="1:29" hidden="1">
      <c r="A258" s="421" t="s">
        <v>1985</v>
      </c>
      <c r="B258" s="422" t="s">
        <v>87</v>
      </c>
      <c r="C258" s="423" t="s">
        <v>1984</v>
      </c>
      <c r="D258" s="422" t="s">
        <v>107</v>
      </c>
      <c r="E258" s="453">
        <v>2020</v>
      </c>
      <c r="F258" s="453" t="s">
        <v>413</v>
      </c>
      <c r="G258" s="453">
        <v>2030</v>
      </c>
      <c r="H258" s="453" t="s">
        <v>413</v>
      </c>
      <c r="I258" s="424" t="s">
        <v>798</v>
      </c>
      <c r="J258" s="424"/>
      <c r="K258" s="425">
        <v>2.7</v>
      </c>
      <c r="L258" s="425">
        <v>2.7</v>
      </c>
      <c r="M258" s="427" t="s">
        <v>918</v>
      </c>
      <c r="N258" s="454" t="s">
        <v>113</v>
      </c>
      <c r="O258" s="446" t="s">
        <v>1983</v>
      </c>
      <c r="P258" s="428" t="str">
        <f>IF(tabProjList[[#This Row],[Link 1]]&lt;&gt;"",HYPERLINK(tabProjList[[#This Row],[Link 1]],"Link 1"),"")</f>
        <v>Link 1</v>
      </c>
      <c r="Q258" s="428" t="str">
        <f>IF(tabProjList[[#This Row],[Link 2]]&lt;&gt;"",HYPERLINK(tabProjList[[#This Row],[Link 2]],"Link 2"),"")</f>
        <v>Link 2</v>
      </c>
      <c r="R258" s="428" t="str">
        <f>IF(tabProjList[[#This Row],[Link 3]]&lt;&gt;"",HYPERLINK(tabProjList[[#This Row],[Link 3]],"Link 3"),"")</f>
        <v/>
      </c>
      <c r="S258" s="428" t="str">
        <f>IF(tabProjList[[#This Row],[Link 4]]&lt;&gt;"",HYPERLINK(tabProjList[[#This Row],[Link 4]],"Link 4"),"")</f>
        <v/>
      </c>
      <c r="T258" s="428" t="str">
        <f>IF(tabProjList[[#This Row],[Link 5]]&lt;&gt;"",HYPERLINK(tabProjList[[#This Row],[Link 5]],"Link 5"),"")</f>
        <v/>
      </c>
      <c r="U258" s="428" t="str">
        <f>IF(tabProjList[[#This Row],[Link 6]]&lt;&gt;"",HYPERLINK(tabProjList[[#This Row],[Link 6]],"Link 6"),"")</f>
        <v/>
      </c>
      <c r="V258" s="428" t="str">
        <f>IF(tabProjList[[#This Row],[Link 7]]&lt;&gt;"",HYPERLINK(tabProjList[[#This Row],[Link 7]],"Link 7"),"")</f>
        <v/>
      </c>
      <c r="W258" s="446" t="s">
        <v>1982</v>
      </c>
      <c r="X258" s="446" t="s">
        <v>1981</v>
      </c>
      <c r="Y258" s="446" t="s">
        <v>413</v>
      </c>
      <c r="Z258" s="446" t="s">
        <v>413</v>
      </c>
      <c r="AA258" s="446" t="s">
        <v>413</v>
      </c>
      <c r="AB258" s="446" t="s">
        <v>413</v>
      </c>
      <c r="AC258" s="446" t="s">
        <v>413</v>
      </c>
    </row>
    <row r="259" spans="1:29" hidden="1">
      <c r="A259" s="421" t="s">
        <v>1979</v>
      </c>
      <c r="B259" s="422" t="s">
        <v>87</v>
      </c>
      <c r="C259" s="423" t="s">
        <v>1980</v>
      </c>
      <c r="D259" s="422" t="s">
        <v>959</v>
      </c>
      <c r="E259" s="453">
        <v>2022</v>
      </c>
      <c r="F259" s="453" t="s">
        <v>413</v>
      </c>
      <c r="G259" s="453" t="s">
        <v>413</v>
      </c>
      <c r="H259" s="453" t="s">
        <v>413</v>
      </c>
      <c r="I259" s="424" t="s">
        <v>798</v>
      </c>
      <c r="J259" s="424"/>
      <c r="K259" s="425"/>
      <c r="L259" s="425"/>
      <c r="M259" s="427" t="s">
        <v>958</v>
      </c>
      <c r="N259" s="454" t="s">
        <v>113</v>
      </c>
      <c r="O259" s="446" t="s">
        <v>1979</v>
      </c>
      <c r="P259" s="428" t="str">
        <f>IF(tabProjList[[#This Row],[Link 1]]&lt;&gt;"",HYPERLINK(tabProjList[[#This Row],[Link 1]],"Link 1"),"")</f>
        <v>Link 1</v>
      </c>
      <c r="Q259" s="428" t="str">
        <f>IF(tabProjList[[#This Row],[Link 2]]&lt;&gt;"",HYPERLINK(tabProjList[[#This Row],[Link 2]],"Link 2"),"")</f>
        <v>Link 2</v>
      </c>
      <c r="R259" s="428" t="str">
        <f>IF(tabProjList[[#This Row],[Link 3]]&lt;&gt;"",HYPERLINK(tabProjList[[#This Row],[Link 3]],"Link 3"),"")</f>
        <v/>
      </c>
      <c r="S259" s="428" t="str">
        <f>IF(tabProjList[[#This Row],[Link 4]]&lt;&gt;"",HYPERLINK(tabProjList[[#This Row],[Link 4]],"Link 4"),"")</f>
        <v/>
      </c>
      <c r="T259" s="428" t="str">
        <f>IF(tabProjList[[#This Row],[Link 5]]&lt;&gt;"",HYPERLINK(tabProjList[[#This Row],[Link 5]],"Link 5"),"")</f>
        <v/>
      </c>
      <c r="U259" s="428" t="str">
        <f>IF(tabProjList[[#This Row],[Link 6]]&lt;&gt;"",HYPERLINK(tabProjList[[#This Row],[Link 6]],"Link 6"),"")</f>
        <v/>
      </c>
      <c r="V259" s="428" t="str">
        <f>IF(tabProjList[[#This Row],[Link 7]]&lt;&gt;"",HYPERLINK(tabProjList[[#This Row],[Link 7]],"Link 7"),"")</f>
        <v/>
      </c>
      <c r="W259" s="446" t="s">
        <v>1978</v>
      </c>
      <c r="X259" s="446" t="s">
        <v>1977</v>
      </c>
      <c r="Y259" s="446" t="s">
        <v>413</v>
      </c>
      <c r="Z259" s="446" t="s">
        <v>413</v>
      </c>
      <c r="AA259" s="446" t="s">
        <v>413</v>
      </c>
      <c r="AB259" s="446" t="s">
        <v>413</v>
      </c>
      <c r="AC259" s="446" t="s">
        <v>413</v>
      </c>
    </row>
    <row r="260" spans="1:29" hidden="1">
      <c r="A260" s="421" t="s">
        <v>1976</v>
      </c>
      <c r="B260" s="422" t="s">
        <v>1060</v>
      </c>
      <c r="C260" s="423" t="s">
        <v>1975</v>
      </c>
      <c r="D260" s="422" t="s">
        <v>892</v>
      </c>
      <c r="E260" s="453">
        <v>2020</v>
      </c>
      <c r="F260" s="453" t="s">
        <v>413</v>
      </c>
      <c r="G260" s="453">
        <v>2026</v>
      </c>
      <c r="H260" s="453" t="s">
        <v>413</v>
      </c>
      <c r="I260" s="424" t="s">
        <v>798</v>
      </c>
      <c r="J260" s="469"/>
      <c r="K260" s="425">
        <v>0.3</v>
      </c>
      <c r="L260" s="425">
        <v>0.3</v>
      </c>
      <c r="M260" s="427" t="s">
        <v>899</v>
      </c>
      <c r="N260" s="454" t="s">
        <v>891</v>
      </c>
      <c r="O260" s="446"/>
      <c r="P260" s="428" t="str">
        <f>IF(tabProjList[[#This Row],[Link 1]]&lt;&gt;"",HYPERLINK(tabProjList[[#This Row],[Link 1]],"Link 1"),"")</f>
        <v>Link 1</v>
      </c>
      <c r="Q260" s="428" t="str">
        <f>IF(tabProjList[[#This Row],[Link 2]]&lt;&gt;"",HYPERLINK(tabProjList[[#This Row],[Link 2]],"Link 2"),"")</f>
        <v/>
      </c>
      <c r="R260" s="428" t="str">
        <f>IF(tabProjList[[#This Row],[Link 3]]&lt;&gt;"",HYPERLINK(tabProjList[[#This Row],[Link 3]],"Link 3"),"")</f>
        <v/>
      </c>
      <c r="S260" s="428" t="str">
        <f>IF(tabProjList[[#This Row],[Link 4]]&lt;&gt;"",HYPERLINK(tabProjList[[#This Row],[Link 4]],"Link 4"),"")</f>
        <v/>
      </c>
      <c r="T260" s="428" t="str">
        <f>IF(tabProjList[[#This Row],[Link 5]]&lt;&gt;"",HYPERLINK(tabProjList[[#This Row],[Link 5]],"Link 5"),"")</f>
        <v/>
      </c>
      <c r="U260" s="428" t="str">
        <f>IF(tabProjList[[#This Row],[Link 6]]&lt;&gt;"",HYPERLINK(tabProjList[[#This Row],[Link 6]],"Link 6"),"")</f>
        <v/>
      </c>
      <c r="V260" s="428" t="str">
        <f>IF(tabProjList[[#This Row],[Link 7]]&lt;&gt;"",HYPERLINK(tabProjList[[#This Row],[Link 7]],"Link 7"),"")</f>
        <v/>
      </c>
      <c r="W260" s="446" t="s">
        <v>1974</v>
      </c>
      <c r="X260" s="446" t="s">
        <v>413</v>
      </c>
      <c r="Y260" s="446" t="s">
        <v>413</v>
      </c>
      <c r="Z260" s="446" t="s">
        <v>413</v>
      </c>
      <c r="AA260" s="446" t="s">
        <v>413</v>
      </c>
      <c r="AB260" s="446" t="s">
        <v>413</v>
      </c>
      <c r="AC260" s="446" t="s">
        <v>413</v>
      </c>
    </row>
    <row r="261" spans="1:29" hidden="1">
      <c r="A261" s="434" t="s">
        <v>1973</v>
      </c>
      <c r="B261" s="450" t="s">
        <v>878</v>
      </c>
      <c r="C261" s="423" t="s">
        <v>1972</v>
      </c>
      <c r="D261" s="422" t="s">
        <v>779</v>
      </c>
      <c r="E261" s="453">
        <v>2014</v>
      </c>
      <c r="F261" s="453" t="s">
        <v>413</v>
      </c>
      <c r="G261" s="453">
        <v>2035</v>
      </c>
      <c r="H261" s="451" t="s">
        <v>413</v>
      </c>
      <c r="I261" s="424" t="s">
        <v>798</v>
      </c>
      <c r="J261" s="467"/>
      <c r="K261" s="448">
        <v>1.5</v>
      </c>
      <c r="L261" s="448">
        <v>1.5</v>
      </c>
      <c r="M261" s="427" t="s">
        <v>923</v>
      </c>
      <c r="N261" s="466" t="s">
        <v>113</v>
      </c>
      <c r="O261" s="446"/>
      <c r="P261" s="428" t="str">
        <f>IF(tabProjList[[#This Row],[Link 1]]&lt;&gt;"",HYPERLINK(tabProjList[[#This Row],[Link 1]],"Link 1"),"")</f>
        <v>Link 1</v>
      </c>
      <c r="Q261" s="428" t="str">
        <f>IF(tabProjList[[#This Row],[Link 2]]&lt;&gt;"",HYPERLINK(tabProjList[[#This Row],[Link 2]],"Link 2"),"")</f>
        <v/>
      </c>
      <c r="R261" s="428" t="str">
        <f>IF(tabProjList[[#This Row],[Link 3]]&lt;&gt;"",HYPERLINK(tabProjList[[#This Row],[Link 3]],"Link 3"),"")</f>
        <v/>
      </c>
      <c r="S261" s="428" t="str">
        <f>IF(tabProjList[[#This Row],[Link 4]]&lt;&gt;"",HYPERLINK(tabProjList[[#This Row],[Link 4]],"Link 4"),"")</f>
        <v/>
      </c>
      <c r="T261" s="428" t="str">
        <f>IF(tabProjList[[#This Row],[Link 5]]&lt;&gt;"",HYPERLINK(tabProjList[[#This Row],[Link 5]],"Link 5"),"")</f>
        <v/>
      </c>
      <c r="U261" s="428" t="str">
        <f>IF(tabProjList[[#This Row],[Link 6]]&lt;&gt;"",HYPERLINK(tabProjList[[#This Row],[Link 6]],"Link 6"),"")</f>
        <v/>
      </c>
      <c r="V261" s="428" t="str">
        <f>IF(tabProjList[[#This Row],[Link 7]]&lt;&gt;"",HYPERLINK(tabProjList[[#This Row],[Link 7]],"Link 7"),"")</f>
        <v/>
      </c>
      <c r="W261" s="446" t="s">
        <v>1971</v>
      </c>
      <c r="X261" s="446" t="s">
        <v>413</v>
      </c>
      <c r="Y261" s="446" t="s">
        <v>413</v>
      </c>
      <c r="Z261" s="446" t="s">
        <v>413</v>
      </c>
      <c r="AA261" s="446" t="s">
        <v>413</v>
      </c>
      <c r="AB261" s="446" t="s">
        <v>413</v>
      </c>
      <c r="AC261" s="446" t="s">
        <v>413</v>
      </c>
    </row>
    <row r="262" spans="1:29" hidden="1">
      <c r="A262" s="434" t="s">
        <v>1970</v>
      </c>
      <c r="B262" s="450" t="s">
        <v>1766</v>
      </c>
      <c r="C262" s="423" t="s">
        <v>1969</v>
      </c>
      <c r="D262" s="450" t="s">
        <v>779</v>
      </c>
      <c r="E262" s="451">
        <v>2021</v>
      </c>
      <c r="F262" s="451" t="s">
        <v>413</v>
      </c>
      <c r="G262" s="451">
        <v>2030</v>
      </c>
      <c r="H262" s="451" t="s">
        <v>413</v>
      </c>
      <c r="I262" s="424" t="s">
        <v>798</v>
      </c>
      <c r="J262" s="449"/>
      <c r="K262" s="448"/>
      <c r="L262" s="448"/>
      <c r="M262" s="427" t="s">
        <v>923</v>
      </c>
      <c r="N262" s="466" t="s">
        <v>113</v>
      </c>
      <c r="O262" s="446"/>
      <c r="P262" s="428" t="str">
        <f>IF(tabProjList[[#This Row],[Link 1]]&lt;&gt;"",HYPERLINK(tabProjList[[#This Row],[Link 1]],"Link 1"),"")</f>
        <v>Link 1</v>
      </c>
      <c r="Q262" s="428" t="str">
        <f>IF(tabProjList[[#This Row],[Link 2]]&lt;&gt;"",HYPERLINK(tabProjList[[#This Row],[Link 2]],"Link 2"),"")</f>
        <v/>
      </c>
      <c r="R262" s="428" t="str">
        <f>IF(tabProjList[[#This Row],[Link 3]]&lt;&gt;"",HYPERLINK(tabProjList[[#This Row],[Link 3]],"Link 3"),"")</f>
        <v/>
      </c>
      <c r="S262" s="428" t="str">
        <f>IF(tabProjList[[#This Row],[Link 4]]&lt;&gt;"",HYPERLINK(tabProjList[[#This Row],[Link 4]],"Link 4"),"")</f>
        <v/>
      </c>
      <c r="T262" s="428" t="str">
        <f>IF(tabProjList[[#This Row],[Link 5]]&lt;&gt;"",HYPERLINK(tabProjList[[#This Row],[Link 5]],"Link 5"),"")</f>
        <v/>
      </c>
      <c r="U262" s="428" t="str">
        <f>IF(tabProjList[[#This Row],[Link 6]]&lt;&gt;"",HYPERLINK(tabProjList[[#This Row],[Link 6]],"Link 6"),"")</f>
        <v/>
      </c>
      <c r="V262" s="428" t="str">
        <f>IF(tabProjList[[#This Row],[Link 7]]&lt;&gt;"",HYPERLINK(tabProjList[[#This Row],[Link 7]],"Link 7"),"")</f>
        <v/>
      </c>
      <c r="W262" s="446" t="s">
        <v>1968</v>
      </c>
      <c r="X262" s="446" t="s">
        <v>413</v>
      </c>
      <c r="Y262" s="446" t="s">
        <v>413</v>
      </c>
      <c r="Z262" s="446" t="s">
        <v>413</v>
      </c>
      <c r="AA262" s="446" t="s">
        <v>413</v>
      </c>
      <c r="AB262" s="446" t="s">
        <v>413</v>
      </c>
      <c r="AC262" s="446" t="s">
        <v>413</v>
      </c>
    </row>
    <row r="263" spans="1:29" hidden="1">
      <c r="A263" s="421" t="s">
        <v>1967</v>
      </c>
      <c r="B263" s="422" t="s">
        <v>1402</v>
      </c>
      <c r="C263" s="423" t="s">
        <v>1966</v>
      </c>
      <c r="D263" s="424" t="s">
        <v>779</v>
      </c>
      <c r="E263" s="425">
        <v>2022</v>
      </c>
      <c r="F263" s="425" t="s">
        <v>413</v>
      </c>
      <c r="G263" s="425" t="s">
        <v>413</v>
      </c>
      <c r="H263" s="425" t="s">
        <v>413</v>
      </c>
      <c r="I263" s="424" t="s">
        <v>798</v>
      </c>
      <c r="J263" s="424"/>
      <c r="K263" s="425"/>
      <c r="L263" s="425"/>
      <c r="M263" s="427" t="s">
        <v>923</v>
      </c>
      <c r="N263" s="454" t="s">
        <v>898</v>
      </c>
      <c r="O263" s="446"/>
      <c r="P263" s="428" t="str">
        <f>IF(tabProjList[[#This Row],[Link 1]]&lt;&gt;"",HYPERLINK(tabProjList[[#This Row],[Link 1]],"Link 1"),"")</f>
        <v>Link 1</v>
      </c>
      <c r="Q263" s="428" t="str">
        <f>IF(tabProjList[[#This Row],[Link 2]]&lt;&gt;"",HYPERLINK(tabProjList[[#This Row],[Link 2]],"Link 2"),"")</f>
        <v/>
      </c>
      <c r="R263" s="428" t="str">
        <f>IF(tabProjList[[#This Row],[Link 3]]&lt;&gt;"",HYPERLINK(tabProjList[[#This Row],[Link 3]],"Link 3"),"")</f>
        <v/>
      </c>
      <c r="S263" s="428" t="str">
        <f>IF(tabProjList[[#This Row],[Link 4]]&lt;&gt;"",HYPERLINK(tabProjList[[#This Row],[Link 4]],"Link 4"),"")</f>
        <v/>
      </c>
      <c r="T263" s="428" t="str">
        <f>IF(tabProjList[[#This Row],[Link 5]]&lt;&gt;"",HYPERLINK(tabProjList[[#This Row],[Link 5]],"Link 5"),"")</f>
        <v/>
      </c>
      <c r="U263" s="428" t="str">
        <f>IF(tabProjList[[#This Row],[Link 6]]&lt;&gt;"",HYPERLINK(tabProjList[[#This Row],[Link 6]],"Link 6"),"")</f>
        <v/>
      </c>
      <c r="V263" s="428" t="str">
        <f>IF(tabProjList[[#This Row],[Link 7]]&lt;&gt;"",HYPERLINK(tabProjList[[#This Row],[Link 7]],"Link 7"),"")</f>
        <v/>
      </c>
      <c r="W263" s="446" t="s">
        <v>1965</v>
      </c>
      <c r="X263" s="446" t="s">
        <v>413</v>
      </c>
      <c r="Y263" s="446" t="s">
        <v>413</v>
      </c>
      <c r="Z263" s="446" t="s">
        <v>413</v>
      </c>
      <c r="AA263" s="446" t="s">
        <v>413</v>
      </c>
      <c r="AB263" s="446" t="s">
        <v>413</v>
      </c>
      <c r="AC263" s="446" t="s">
        <v>413</v>
      </c>
    </row>
    <row r="264" spans="1:29" hidden="1">
      <c r="A264" s="421" t="s">
        <v>1964</v>
      </c>
      <c r="B264" s="422" t="s">
        <v>99</v>
      </c>
      <c r="C264" s="423" t="s">
        <v>1963</v>
      </c>
      <c r="D264" s="422" t="s">
        <v>779</v>
      </c>
      <c r="E264" s="453">
        <v>2022</v>
      </c>
      <c r="F264" s="453" t="s">
        <v>413</v>
      </c>
      <c r="G264" s="453" t="s">
        <v>413</v>
      </c>
      <c r="H264" s="453" t="s">
        <v>413</v>
      </c>
      <c r="I264" s="422" t="s">
        <v>798</v>
      </c>
      <c r="J264" s="424"/>
      <c r="K264" s="425">
        <v>2</v>
      </c>
      <c r="L264" s="425">
        <v>2</v>
      </c>
      <c r="M264" s="427" t="s">
        <v>923</v>
      </c>
      <c r="N264" s="454" t="s">
        <v>113</v>
      </c>
      <c r="O264" s="446" t="s">
        <v>885</v>
      </c>
      <c r="P264" s="428" t="str">
        <f>IF(tabProjList[[#This Row],[Link 1]]&lt;&gt;"",HYPERLINK(tabProjList[[#This Row],[Link 1]],"Link 1"),"")</f>
        <v>Link 1</v>
      </c>
      <c r="Q264" s="428" t="str">
        <f>IF(tabProjList[[#This Row],[Link 2]]&lt;&gt;"",HYPERLINK(tabProjList[[#This Row],[Link 2]],"Link 2"),"")</f>
        <v/>
      </c>
      <c r="R264" s="428" t="str">
        <f>IF(tabProjList[[#This Row],[Link 3]]&lt;&gt;"",HYPERLINK(tabProjList[[#This Row],[Link 3]],"Link 3"),"")</f>
        <v/>
      </c>
      <c r="S264" s="428" t="str">
        <f>IF(tabProjList[[#This Row],[Link 4]]&lt;&gt;"",HYPERLINK(tabProjList[[#This Row],[Link 4]],"Link 4"),"")</f>
        <v/>
      </c>
      <c r="T264" s="428" t="str">
        <f>IF(tabProjList[[#This Row],[Link 5]]&lt;&gt;"",HYPERLINK(tabProjList[[#This Row],[Link 5]],"Link 5"),"")</f>
        <v/>
      </c>
      <c r="U264" s="428" t="str">
        <f>IF(tabProjList[[#This Row],[Link 6]]&lt;&gt;"",HYPERLINK(tabProjList[[#This Row],[Link 6]],"Link 6"),"")</f>
        <v/>
      </c>
      <c r="V264" s="428" t="str">
        <f>IF(tabProjList[[#This Row],[Link 7]]&lt;&gt;"",HYPERLINK(tabProjList[[#This Row],[Link 7]],"Link 7"),"")</f>
        <v/>
      </c>
      <c r="W264" s="446" t="s">
        <v>1962</v>
      </c>
      <c r="X264" s="446" t="s">
        <v>413</v>
      </c>
      <c r="Y264" s="446" t="s">
        <v>413</v>
      </c>
      <c r="Z264" s="446" t="s">
        <v>413</v>
      </c>
      <c r="AA264" s="446" t="s">
        <v>413</v>
      </c>
      <c r="AB264" s="446" t="s">
        <v>413</v>
      </c>
      <c r="AC264" s="446" t="s">
        <v>413</v>
      </c>
    </row>
    <row r="265" spans="1:29" hidden="1">
      <c r="A265" s="434" t="s">
        <v>1961</v>
      </c>
      <c r="B265" s="450" t="s">
        <v>99</v>
      </c>
      <c r="C265" s="423" t="s">
        <v>1960</v>
      </c>
      <c r="D265" s="450" t="s">
        <v>779</v>
      </c>
      <c r="E265" s="451">
        <v>2019</v>
      </c>
      <c r="F265" s="451" t="s">
        <v>413</v>
      </c>
      <c r="G265" s="451">
        <v>2027</v>
      </c>
      <c r="H265" s="451" t="s">
        <v>413</v>
      </c>
      <c r="I265" s="482" t="s">
        <v>798</v>
      </c>
      <c r="J265" s="449"/>
      <c r="K265" s="448">
        <v>1.9</v>
      </c>
      <c r="L265" s="448">
        <v>1.9</v>
      </c>
      <c r="M265" s="427" t="s">
        <v>923</v>
      </c>
      <c r="N265" s="466" t="s">
        <v>113</v>
      </c>
      <c r="O265" s="446"/>
      <c r="P265" s="428" t="str">
        <f>IF(tabProjList[[#This Row],[Link 1]]&lt;&gt;"",HYPERLINK(tabProjList[[#This Row],[Link 1]],"Link 1"),"")</f>
        <v>Link 1</v>
      </c>
      <c r="Q265" s="428" t="str">
        <f>IF(tabProjList[[#This Row],[Link 2]]&lt;&gt;"",HYPERLINK(tabProjList[[#This Row],[Link 2]],"Link 2"),"")</f>
        <v>Link 2</v>
      </c>
      <c r="R265" s="428" t="str">
        <f>IF(tabProjList[[#This Row],[Link 3]]&lt;&gt;"",HYPERLINK(tabProjList[[#This Row],[Link 3]],"Link 3"),"")</f>
        <v/>
      </c>
      <c r="S265" s="428" t="str">
        <f>IF(tabProjList[[#This Row],[Link 4]]&lt;&gt;"",HYPERLINK(tabProjList[[#This Row],[Link 4]],"Link 4"),"")</f>
        <v/>
      </c>
      <c r="T265" s="428" t="str">
        <f>IF(tabProjList[[#This Row],[Link 5]]&lt;&gt;"",HYPERLINK(tabProjList[[#This Row],[Link 5]],"Link 5"),"")</f>
        <v/>
      </c>
      <c r="U265" s="428" t="str">
        <f>IF(tabProjList[[#This Row],[Link 6]]&lt;&gt;"",HYPERLINK(tabProjList[[#This Row],[Link 6]],"Link 6"),"")</f>
        <v/>
      </c>
      <c r="V265" s="428" t="str">
        <f>IF(tabProjList[[#This Row],[Link 7]]&lt;&gt;"",HYPERLINK(tabProjList[[#This Row],[Link 7]],"Link 7"),"")</f>
        <v/>
      </c>
      <c r="W265" s="446" t="s">
        <v>1959</v>
      </c>
      <c r="X265" s="446" t="s">
        <v>1958</v>
      </c>
      <c r="Y265" s="446" t="s">
        <v>413</v>
      </c>
      <c r="Z265" s="446" t="s">
        <v>413</v>
      </c>
      <c r="AA265" s="446" t="s">
        <v>413</v>
      </c>
      <c r="AB265" s="446" t="s">
        <v>413</v>
      </c>
      <c r="AC265" s="446" t="s">
        <v>413</v>
      </c>
    </row>
    <row r="266" spans="1:29" hidden="1">
      <c r="A266" s="434" t="s">
        <v>1957</v>
      </c>
      <c r="B266" s="450" t="s">
        <v>878</v>
      </c>
      <c r="C266" s="423" t="s">
        <v>1955</v>
      </c>
      <c r="D266" s="450" t="s">
        <v>779</v>
      </c>
      <c r="E266" s="451">
        <v>2021</v>
      </c>
      <c r="F266" s="451">
        <v>2024</v>
      </c>
      <c r="G266" s="451">
        <v>2027</v>
      </c>
      <c r="H266" s="451" t="s">
        <v>413</v>
      </c>
      <c r="I266" s="424" t="s">
        <v>798</v>
      </c>
      <c r="J266" s="467"/>
      <c r="K266" s="448"/>
      <c r="L266" s="448"/>
      <c r="M266" s="427" t="s">
        <v>923</v>
      </c>
      <c r="N266" s="466" t="s">
        <v>113</v>
      </c>
      <c r="O266" s="446" t="s">
        <v>875</v>
      </c>
      <c r="P266" s="428" t="str">
        <f>IF(tabProjList[[#This Row],[Link 1]]&lt;&gt;"",HYPERLINK(tabProjList[[#This Row],[Link 1]],"Link 1"),"")</f>
        <v>Link 1</v>
      </c>
      <c r="Q266" s="428" t="str">
        <f>IF(tabProjList[[#This Row],[Link 2]]&lt;&gt;"",HYPERLINK(tabProjList[[#This Row],[Link 2]],"Link 2"),"")</f>
        <v/>
      </c>
      <c r="R266" s="428" t="str">
        <f>IF(tabProjList[[#This Row],[Link 3]]&lt;&gt;"",HYPERLINK(tabProjList[[#This Row],[Link 3]],"Link 3"),"")</f>
        <v/>
      </c>
      <c r="S266" s="428" t="str">
        <f>IF(tabProjList[[#This Row],[Link 4]]&lt;&gt;"",HYPERLINK(tabProjList[[#This Row],[Link 4]],"Link 4"),"")</f>
        <v/>
      </c>
      <c r="T266" s="428" t="str">
        <f>IF(tabProjList[[#This Row],[Link 5]]&lt;&gt;"",HYPERLINK(tabProjList[[#This Row],[Link 5]],"Link 5"),"")</f>
        <v/>
      </c>
      <c r="U266" s="428" t="str">
        <f>IF(tabProjList[[#This Row],[Link 6]]&lt;&gt;"",HYPERLINK(tabProjList[[#This Row],[Link 6]],"Link 6"),"")</f>
        <v/>
      </c>
      <c r="V266" s="428" t="str">
        <f>IF(tabProjList[[#This Row],[Link 7]]&lt;&gt;"",HYPERLINK(tabProjList[[#This Row],[Link 7]],"Link 7"),"")</f>
        <v/>
      </c>
      <c r="W266" s="446" t="s">
        <v>1954</v>
      </c>
      <c r="X266" s="446" t="s">
        <v>413</v>
      </c>
      <c r="Y266" s="446" t="s">
        <v>413</v>
      </c>
      <c r="Z266" s="446" t="s">
        <v>413</v>
      </c>
      <c r="AA266" s="446" t="s">
        <v>413</v>
      </c>
      <c r="AB266" s="446" t="s">
        <v>413</v>
      </c>
      <c r="AC266" s="446" t="s">
        <v>413</v>
      </c>
    </row>
    <row r="267" spans="1:29" hidden="1">
      <c r="A267" s="421" t="s">
        <v>1956</v>
      </c>
      <c r="B267" s="422" t="s">
        <v>878</v>
      </c>
      <c r="C267" s="423" t="s">
        <v>1955</v>
      </c>
      <c r="D267" s="424" t="s">
        <v>779</v>
      </c>
      <c r="E267" s="425">
        <v>2021</v>
      </c>
      <c r="F267" s="425" t="s">
        <v>413</v>
      </c>
      <c r="G267" s="425">
        <v>2030</v>
      </c>
      <c r="H267" s="425" t="s">
        <v>413</v>
      </c>
      <c r="I267" s="424" t="s">
        <v>798</v>
      </c>
      <c r="J267" s="424"/>
      <c r="K267" s="425"/>
      <c r="L267" s="425"/>
      <c r="M267" s="427" t="s">
        <v>923</v>
      </c>
      <c r="N267" s="454" t="s">
        <v>113</v>
      </c>
      <c r="O267" s="446" t="s">
        <v>875</v>
      </c>
      <c r="P267" s="428" t="str">
        <f>IF(tabProjList[[#This Row],[Link 1]]&lt;&gt;"",HYPERLINK(tabProjList[[#This Row],[Link 1]],"Link 1"),"")</f>
        <v>Link 1</v>
      </c>
      <c r="Q267" s="428" t="str">
        <f>IF(tabProjList[[#This Row],[Link 2]]&lt;&gt;"",HYPERLINK(tabProjList[[#This Row],[Link 2]],"Link 2"),"")</f>
        <v/>
      </c>
      <c r="R267" s="428" t="str">
        <f>IF(tabProjList[[#This Row],[Link 3]]&lt;&gt;"",HYPERLINK(tabProjList[[#This Row],[Link 3]],"Link 3"),"")</f>
        <v/>
      </c>
      <c r="S267" s="428" t="str">
        <f>IF(tabProjList[[#This Row],[Link 4]]&lt;&gt;"",HYPERLINK(tabProjList[[#This Row],[Link 4]],"Link 4"),"")</f>
        <v/>
      </c>
      <c r="T267" s="428" t="str">
        <f>IF(tabProjList[[#This Row],[Link 5]]&lt;&gt;"",HYPERLINK(tabProjList[[#This Row],[Link 5]],"Link 5"),"")</f>
        <v/>
      </c>
      <c r="U267" s="428" t="str">
        <f>IF(tabProjList[[#This Row],[Link 6]]&lt;&gt;"",HYPERLINK(tabProjList[[#This Row],[Link 6]],"Link 6"),"")</f>
        <v/>
      </c>
      <c r="V267" s="428" t="str">
        <f>IF(tabProjList[[#This Row],[Link 7]]&lt;&gt;"",HYPERLINK(tabProjList[[#This Row],[Link 7]],"Link 7"),"")</f>
        <v/>
      </c>
      <c r="W267" s="446" t="s">
        <v>1954</v>
      </c>
      <c r="X267" s="446" t="s">
        <v>413</v>
      </c>
      <c r="Y267" s="446" t="s">
        <v>413</v>
      </c>
      <c r="Z267" s="446" t="s">
        <v>413</v>
      </c>
      <c r="AA267" s="446" t="s">
        <v>413</v>
      </c>
      <c r="AB267" s="446" t="s">
        <v>413</v>
      </c>
      <c r="AC267" s="446" t="s">
        <v>413</v>
      </c>
    </row>
    <row r="268" spans="1:29" hidden="1">
      <c r="A268" s="421" t="s">
        <v>1953</v>
      </c>
      <c r="B268" s="422" t="s">
        <v>263</v>
      </c>
      <c r="C268" s="423" t="s">
        <v>1952</v>
      </c>
      <c r="D268" s="424" t="s">
        <v>892</v>
      </c>
      <c r="E268" s="425">
        <v>2021</v>
      </c>
      <c r="F268" s="425">
        <v>2023</v>
      </c>
      <c r="G268" s="425" t="s">
        <v>413</v>
      </c>
      <c r="H268" s="425" t="s">
        <v>413</v>
      </c>
      <c r="I268" s="424" t="s">
        <v>798</v>
      </c>
      <c r="J268" s="424"/>
      <c r="K268" s="425"/>
      <c r="L268" s="425"/>
      <c r="M268" s="427" t="s">
        <v>923</v>
      </c>
      <c r="N268" s="454" t="s">
        <v>898</v>
      </c>
      <c r="O268" s="446"/>
      <c r="P268" s="428" t="str">
        <f>IF(tabProjList[[#This Row],[Link 1]]&lt;&gt;"",HYPERLINK(tabProjList[[#This Row],[Link 1]],"Link 1"),"")</f>
        <v>Link 1</v>
      </c>
      <c r="Q268" s="428" t="str">
        <f>IF(tabProjList[[#This Row],[Link 2]]&lt;&gt;"",HYPERLINK(tabProjList[[#This Row],[Link 2]],"Link 2"),"")</f>
        <v>Link 2</v>
      </c>
      <c r="R268" s="428" t="str">
        <f>IF(tabProjList[[#This Row],[Link 3]]&lt;&gt;"",HYPERLINK(tabProjList[[#This Row],[Link 3]],"Link 3"),"")</f>
        <v>Link 3</v>
      </c>
      <c r="S268" s="428" t="str">
        <f>IF(tabProjList[[#This Row],[Link 4]]&lt;&gt;"",HYPERLINK(tabProjList[[#This Row],[Link 4]],"Link 4"),"")</f>
        <v>Link 4</v>
      </c>
      <c r="T268" s="428" t="str">
        <f>IF(tabProjList[[#This Row],[Link 5]]&lt;&gt;"",HYPERLINK(tabProjList[[#This Row],[Link 5]],"Link 5"),"")</f>
        <v/>
      </c>
      <c r="U268" s="428" t="str">
        <f>IF(tabProjList[[#This Row],[Link 6]]&lt;&gt;"",HYPERLINK(tabProjList[[#This Row],[Link 6]],"Link 6"),"")</f>
        <v/>
      </c>
      <c r="V268" s="428" t="str">
        <f>IF(tabProjList[[#This Row],[Link 7]]&lt;&gt;"",HYPERLINK(tabProjList[[#This Row],[Link 7]],"Link 7"),"")</f>
        <v/>
      </c>
      <c r="W268" s="446" t="s">
        <v>1951</v>
      </c>
      <c r="X268" s="446" t="s">
        <v>1950</v>
      </c>
      <c r="Y268" s="446" t="s">
        <v>896</v>
      </c>
      <c r="Z268" s="446" t="s">
        <v>1949</v>
      </c>
      <c r="AA268" s="446" t="s">
        <v>413</v>
      </c>
      <c r="AB268" s="446" t="s">
        <v>413</v>
      </c>
      <c r="AC268" s="446" t="s">
        <v>413</v>
      </c>
    </row>
    <row r="269" spans="1:29" s="510" customFormat="1" hidden="1">
      <c r="A269" s="421" t="s">
        <v>1948</v>
      </c>
      <c r="B269" s="422" t="s">
        <v>87</v>
      </c>
      <c r="C269" s="423" t="s">
        <v>1947</v>
      </c>
      <c r="D269" s="422" t="s">
        <v>892</v>
      </c>
      <c r="E269" s="453">
        <v>2022</v>
      </c>
      <c r="F269" s="453" t="s">
        <v>413</v>
      </c>
      <c r="G269" s="453" t="s">
        <v>413</v>
      </c>
      <c r="H269" s="453" t="s">
        <v>413</v>
      </c>
      <c r="I269" s="424" t="s">
        <v>798</v>
      </c>
      <c r="J269" s="424"/>
      <c r="K269" s="425">
        <v>2</v>
      </c>
      <c r="L269" s="425">
        <v>2</v>
      </c>
      <c r="M269" s="427" t="s">
        <v>899</v>
      </c>
      <c r="N269" s="454" t="s">
        <v>113</v>
      </c>
      <c r="O269" s="446"/>
      <c r="P269" s="428" t="str">
        <f>IF(tabProjList[[#This Row],[Link 1]]&lt;&gt;"",HYPERLINK(tabProjList[[#This Row],[Link 1]],"Link 1"),"")</f>
        <v>Link 1</v>
      </c>
      <c r="Q269" s="428" t="str">
        <f>IF(tabProjList[[#This Row],[Link 2]]&lt;&gt;"",HYPERLINK(tabProjList[[#This Row],[Link 2]],"Link 2"),"")</f>
        <v/>
      </c>
      <c r="R269" s="428" t="str">
        <f>IF(tabProjList[[#This Row],[Link 3]]&lt;&gt;"",HYPERLINK(tabProjList[[#This Row],[Link 3]],"Link 3"),"")</f>
        <v/>
      </c>
      <c r="S269" s="428" t="str">
        <f>IF(tabProjList[[#This Row],[Link 4]]&lt;&gt;"",HYPERLINK(tabProjList[[#This Row],[Link 4]],"Link 4"),"")</f>
        <v/>
      </c>
      <c r="T269" s="428" t="str">
        <f>IF(tabProjList[[#This Row],[Link 5]]&lt;&gt;"",HYPERLINK(tabProjList[[#This Row],[Link 5]],"Link 5"),"")</f>
        <v/>
      </c>
      <c r="U269" s="428" t="str">
        <f>IF(tabProjList[[#This Row],[Link 6]]&lt;&gt;"",HYPERLINK(tabProjList[[#This Row],[Link 6]],"Link 6"),"")</f>
        <v/>
      </c>
      <c r="V269" s="428" t="str">
        <f>IF(tabProjList[[#This Row],[Link 7]]&lt;&gt;"",HYPERLINK(tabProjList[[#This Row],[Link 7]],"Link 7"),"")</f>
        <v/>
      </c>
      <c r="W269" s="446" t="s">
        <v>1946</v>
      </c>
      <c r="X269" s="446" t="s">
        <v>413</v>
      </c>
      <c r="Y269" s="446" t="s">
        <v>413</v>
      </c>
      <c r="Z269" s="446" t="s">
        <v>413</v>
      </c>
      <c r="AA269" s="446" t="s">
        <v>413</v>
      </c>
      <c r="AB269" s="446" t="s">
        <v>413</v>
      </c>
      <c r="AC269" s="446" t="s">
        <v>413</v>
      </c>
    </row>
    <row r="270" spans="1:29" hidden="1">
      <c r="A270" s="434" t="s">
        <v>1945</v>
      </c>
      <c r="B270" s="422" t="s">
        <v>878</v>
      </c>
      <c r="C270" s="423" t="s">
        <v>1944</v>
      </c>
      <c r="D270" s="422" t="s">
        <v>779</v>
      </c>
      <c r="E270" s="451">
        <v>2021</v>
      </c>
      <c r="F270" s="451">
        <v>2023</v>
      </c>
      <c r="G270" s="451">
        <v>2028</v>
      </c>
      <c r="H270" s="451" t="s">
        <v>413</v>
      </c>
      <c r="I270" s="424" t="s">
        <v>798</v>
      </c>
      <c r="J270" s="449"/>
      <c r="K270" s="448">
        <v>0.8</v>
      </c>
      <c r="L270" s="448">
        <v>0.8</v>
      </c>
      <c r="M270" s="452" t="s">
        <v>1065</v>
      </c>
      <c r="N270" s="466" t="s">
        <v>113</v>
      </c>
      <c r="O270" s="446" t="s">
        <v>1198</v>
      </c>
      <c r="P270" s="428" t="str">
        <f>IF(tabProjList[[#This Row],[Link 1]]&lt;&gt;"",HYPERLINK(tabProjList[[#This Row],[Link 1]],"Link 1"),"")</f>
        <v>Link 1</v>
      </c>
      <c r="Q270" s="428" t="str">
        <f>IF(tabProjList[[#This Row],[Link 2]]&lt;&gt;"",HYPERLINK(tabProjList[[#This Row],[Link 2]],"Link 2"),"")</f>
        <v>Link 2</v>
      </c>
      <c r="R270" s="428" t="str">
        <f>IF(tabProjList[[#This Row],[Link 3]]&lt;&gt;"",HYPERLINK(tabProjList[[#This Row],[Link 3]],"Link 3"),"")</f>
        <v/>
      </c>
      <c r="S270" s="428" t="str">
        <f>IF(tabProjList[[#This Row],[Link 4]]&lt;&gt;"",HYPERLINK(tabProjList[[#This Row],[Link 4]],"Link 4"),"")</f>
        <v/>
      </c>
      <c r="T270" s="428" t="str">
        <f>IF(tabProjList[[#This Row],[Link 5]]&lt;&gt;"",HYPERLINK(tabProjList[[#This Row],[Link 5]],"Link 5"),"")</f>
        <v/>
      </c>
      <c r="U270" s="428" t="str">
        <f>IF(tabProjList[[#This Row],[Link 6]]&lt;&gt;"",HYPERLINK(tabProjList[[#This Row],[Link 6]],"Link 6"),"")</f>
        <v/>
      </c>
      <c r="V270" s="428" t="str">
        <f>IF(tabProjList[[#This Row],[Link 7]]&lt;&gt;"",HYPERLINK(tabProjList[[#This Row],[Link 7]],"Link 7"),"")</f>
        <v/>
      </c>
      <c r="W270" s="446" t="s">
        <v>1943</v>
      </c>
      <c r="X270" s="446" t="s">
        <v>1942</v>
      </c>
      <c r="Y270" s="446" t="s">
        <v>413</v>
      </c>
      <c r="Z270" s="446" t="s">
        <v>413</v>
      </c>
      <c r="AA270" s="446" t="s">
        <v>413</v>
      </c>
      <c r="AB270" s="446" t="s">
        <v>413</v>
      </c>
      <c r="AC270" s="446" t="s">
        <v>413</v>
      </c>
    </row>
    <row r="271" spans="1:29" s="564" customFormat="1">
      <c r="A271" s="554" t="s">
        <v>812</v>
      </c>
      <c r="B271" s="555" t="s">
        <v>1938</v>
      </c>
      <c r="C271" s="556" t="s">
        <v>1937</v>
      </c>
      <c r="D271" s="555" t="s">
        <v>777</v>
      </c>
      <c r="E271" s="565">
        <v>2021</v>
      </c>
      <c r="F271" s="565">
        <v>2023</v>
      </c>
      <c r="G271" s="565">
        <v>2025</v>
      </c>
      <c r="H271" s="565" t="s">
        <v>413</v>
      </c>
      <c r="I271" s="557" t="s">
        <v>798</v>
      </c>
      <c r="J271" s="559">
        <v>1</v>
      </c>
      <c r="K271" s="558">
        <v>0.23</v>
      </c>
      <c r="L271" s="558">
        <v>0.23</v>
      </c>
      <c r="M271" s="566" t="s">
        <v>350</v>
      </c>
      <c r="N271" s="561" t="s">
        <v>101</v>
      </c>
      <c r="O271" s="562"/>
      <c r="P271" s="563" t="str">
        <f>IF(tabProjList[[#This Row],[Link 1]]&lt;&gt;"",HYPERLINK(tabProjList[[#This Row],[Link 1]],"Link 1"),"")</f>
        <v>Link 1</v>
      </c>
      <c r="Q271" s="563" t="str">
        <f>IF(tabProjList[[#This Row],[Link 2]]&lt;&gt;"",HYPERLINK(tabProjList[[#This Row],[Link 2]],"Link 2"),"")</f>
        <v>Link 2</v>
      </c>
      <c r="R271" s="563" t="str">
        <f>IF(tabProjList[[#This Row],[Link 3]]&lt;&gt;"",HYPERLINK(tabProjList[[#This Row],[Link 3]],"Link 3"),"")</f>
        <v>Link 3</v>
      </c>
      <c r="S271" s="563" t="str">
        <f>IF(tabProjList[[#This Row],[Link 4]]&lt;&gt;"",HYPERLINK(tabProjList[[#This Row],[Link 4]],"Link 4"),"")</f>
        <v/>
      </c>
      <c r="T271" s="563" t="str">
        <f>IF(tabProjList[[#This Row],[Link 5]]&lt;&gt;"",HYPERLINK(tabProjList[[#This Row],[Link 5]],"Link 5"),"")</f>
        <v/>
      </c>
      <c r="U271" s="563" t="str">
        <f>IF(tabProjList[[#This Row],[Link 6]]&lt;&gt;"",HYPERLINK(tabProjList[[#This Row],[Link 6]],"Link 6"),"")</f>
        <v/>
      </c>
      <c r="V271" s="563" t="str">
        <f>IF(tabProjList[[#This Row],[Link 7]]&lt;&gt;"",HYPERLINK(tabProjList[[#This Row],[Link 7]],"Link 7"),"")</f>
        <v/>
      </c>
      <c r="W271" s="446" t="s">
        <v>1941</v>
      </c>
      <c r="X271" s="446" t="s">
        <v>1940</v>
      </c>
      <c r="Y271" s="446" t="s">
        <v>1939</v>
      </c>
      <c r="Z271" s="446" t="s">
        <v>413</v>
      </c>
      <c r="AA271" s="446" t="s">
        <v>413</v>
      </c>
      <c r="AB271" s="446" t="s">
        <v>413</v>
      </c>
      <c r="AC271" s="446" t="s">
        <v>413</v>
      </c>
    </row>
    <row r="272" spans="1:29">
      <c r="A272" s="494" t="s">
        <v>814</v>
      </c>
      <c r="B272" s="481" t="s">
        <v>1938</v>
      </c>
      <c r="C272" s="493" t="s">
        <v>1937</v>
      </c>
      <c r="D272" s="480" t="s">
        <v>777</v>
      </c>
      <c r="E272" s="486">
        <v>2021</v>
      </c>
      <c r="F272" s="481" t="s">
        <v>413</v>
      </c>
      <c r="G272" s="486">
        <v>2026</v>
      </c>
      <c r="H272" s="463" t="s">
        <v>413</v>
      </c>
      <c r="I272" s="479" t="s">
        <v>798</v>
      </c>
      <c r="J272" s="511">
        <v>2</v>
      </c>
      <c r="K272" s="491">
        <v>1.3</v>
      </c>
      <c r="L272" s="491">
        <v>1.3</v>
      </c>
      <c r="M272" s="476" t="s">
        <v>350</v>
      </c>
      <c r="N272" s="475" t="s">
        <v>101</v>
      </c>
      <c r="O272" s="457"/>
      <c r="P272" s="456" t="str">
        <f>IF(tabProjList[[#This Row],[Link 1]]&lt;&gt;"",HYPERLINK(tabProjList[[#This Row],[Link 1]],"Link 1"),"")</f>
        <v>Link 1</v>
      </c>
      <c r="Q272" s="456" t="str">
        <f>IF(tabProjList[[#This Row],[Link 2]]&lt;&gt;"",HYPERLINK(tabProjList[[#This Row],[Link 2]],"Link 2"),"")</f>
        <v/>
      </c>
      <c r="R272" s="456" t="str">
        <f>IF(tabProjList[[#This Row],[Link 3]]&lt;&gt;"",HYPERLINK(tabProjList[[#This Row],[Link 3]],"Link 3"),"")</f>
        <v/>
      </c>
      <c r="S272" s="456" t="str">
        <f>IF(tabProjList[[#This Row],[Link 4]]&lt;&gt;"",HYPERLINK(tabProjList[[#This Row],[Link 4]],"Link 4"),"")</f>
        <v/>
      </c>
      <c r="T272" s="456" t="str">
        <f>IF(tabProjList[[#This Row],[Link 5]]&lt;&gt;"",HYPERLINK(tabProjList[[#This Row],[Link 5]],"Link 5"),"")</f>
        <v/>
      </c>
      <c r="U272" s="456" t="str">
        <f>IF(tabProjList[[#This Row],[Link 6]]&lt;&gt;"",HYPERLINK(tabProjList[[#This Row],[Link 6]],"Link 6"),"")</f>
        <v/>
      </c>
      <c r="V272" s="456" t="str">
        <f>IF(tabProjList[[#This Row],[Link 7]]&lt;&gt;"",HYPERLINK(tabProjList[[#This Row],[Link 7]],"Link 7"),"")</f>
        <v/>
      </c>
      <c r="W272" s="446" t="s">
        <v>1936</v>
      </c>
      <c r="X272" s="446" t="s">
        <v>413</v>
      </c>
      <c r="Y272" s="446" t="s">
        <v>413</v>
      </c>
      <c r="Z272" s="446" t="s">
        <v>413</v>
      </c>
      <c r="AA272" s="446" t="s">
        <v>413</v>
      </c>
      <c r="AB272" s="446" t="s">
        <v>413</v>
      </c>
      <c r="AC272" s="446" t="s">
        <v>413</v>
      </c>
    </row>
    <row r="273" spans="1:29" hidden="1">
      <c r="A273" s="421" t="s">
        <v>1935</v>
      </c>
      <c r="B273" s="422" t="s">
        <v>87</v>
      </c>
      <c r="C273" s="423" t="s">
        <v>1934</v>
      </c>
      <c r="D273" s="422" t="s">
        <v>779</v>
      </c>
      <c r="E273" s="453">
        <v>2022</v>
      </c>
      <c r="F273" s="453">
        <v>2023</v>
      </c>
      <c r="G273" s="453" t="s">
        <v>413</v>
      </c>
      <c r="H273" s="453" t="s">
        <v>413</v>
      </c>
      <c r="I273" s="424" t="s">
        <v>798</v>
      </c>
      <c r="J273" s="426"/>
      <c r="K273" s="425"/>
      <c r="L273" s="425"/>
      <c r="M273" s="427" t="s">
        <v>899</v>
      </c>
      <c r="N273" s="454" t="s">
        <v>113</v>
      </c>
      <c r="O273" s="446" t="s">
        <v>1933</v>
      </c>
      <c r="P273" s="428" t="str">
        <f>IF(tabProjList[[#This Row],[Link 1]]&lt;&gt;"",HYPERLINK(tabProjList[[#This Row],[Link 1]],"Link 1"),"")</f>
        <v>Link 1</v>
      </c>
      <c r="Q273" s="428" t="str">
        <f>IF(tabProjList[[#This Row],[Link 2]]&lt;&gt;"",HYPERLINK(tabProjList[[#This Row],[Link 2]],"Link 2"),"")</f>
        <v>Link 2</v>
      </c>
      <c r="R273" s="428" t="str">
        <f>IF(tabProjList[[#This Row],[Link 3]]&lt;&gt;"",HYPERLINK(tabProjList[[#This Row],[Link 3]],"Link 3"),"")</f>
        <v/>
      </c>
      <c r="S273" s="428" t="str">
        <f>IF(tabProjList[[#This Row],[Link 4]]&lt;&gt;"",HYPERLINK(tabProjList[[#This Row],[Link 4]],"Link 4"),"")</f>
        <v/>
      </c>
      <c r="T273" s="428" t="str">
        <f>IF(tabProjList[[#This Row],[Link 5]]&lt;&gt;"",HYPERLINK(tabProjList[[#This Row],[Link 5]],"Link 5"),"")</f>
        <v/>
      </c>
      <c r="U273" s="428" t="str">
        <f>IF(tabProjList[[#This Row],[Link 6]]&lt;&gt;"",HYPERLINK(tabProjList[[#This Row],[Link 6]],"Link 6"),"")</f>
        <v/>
      </c>
      <c r="V273" s="428" t="str">
        <f>IF(tabProjList[[#This Row],[Link 7]]&lt;&gt;"",HYPERLINK(tabProjList[[#This Row],[Link 7]],"Link 7"),"")</f>
        <v/>
      </c>
      <c r="W273" s="446" t="s">
        <v>1932</v>
      </c>
      <c r="X273" s="446" t="s">
        <v>1931</v>
      </c>
      <c r="Y273" s="446" t="s">
        <v>413</v>
      </c>
      <c r="Z273" s="446" t="s">
        <v>413</v>
      </c>
      <c r="AA273" s="446" t="s">
        <v>413</v>
      </c>
      <c r="AB273" s="446" t="s">
        <v>413</v>
      </c>
      <c r="AC273" s="446" t="s">
        <v>413</v>
      </c>
    </row>
    <row r="274" spans="1:29" hidden="1">
      <c r="A274" s="421" t="s">
        <v>1930</v>
      </c>
      <c r="B274" s="422" t="s">
        <v>87</v>
      </c>
      <c r="C274" s="423" t="s">
        <v>1929</v>
      </c>
      <c r="D274" s="422" t="s">
        <v>908</v>
      </c>
      <c r="E274" s="453">
        <v>2021</v>
      </c>
      <c r="F274" s="453">
        <v>2023</v>
      </c>
      <c r="G274" s="453">
        <v>2025</v>
      </c>
      <c r="H274" s="453" t="s">
        <v>413</v>
      </c>
      <c r="I274" s="424" t="s">
        <v>798</v>
      </c>
      <c r="J274" s="424"/>
      <c r="K274" s="425">
        <v>10</v>
      </c>
      <c r="L274" s="425">
        <v>15</v>
      </c>
      <c r="M274" s="452" t="s">
        <v>907</v>
      </c>
      <c r="N274" s="466"/>
      <c r="O274" s="446" t="s">
        <v>1371</v>
      </c>
      <c r="P274" s="428" t="str">
        <f>IF(tabProjList[[#This Row],[Link 1]]&lt;&gt;"",HYPERLINK(tabProjList[[#This Row],[Link 1]],"Link 1"),"")</f>
        <v>Link 1</v>
      </c>
      <c r="Q274" s="428" t="str">
        <f>IF(tabProjList[[#This Row],[Link 2]]&lt;&gt;"",HYPERLINK(tabProjList[[#This Row],[Link 2]],"Link 2"),"")</f>
        <v>Link 2</v>
      </c>
      <c r="R274" s="428" t="str">
        <f>IF(tabProjList[[#This Row],[Link 3]]&lt;&gt;"",HYPERLINK(tabProjList[[#This Row],[Link 3]],"Link 3"),"")</f>
        <v>Link 3</v>
      </c>
      <c r="S274" s="428" t="str">
        <f>IF(tabProjList[[#This Row],[Link 4]]&lt;&gt;"",HYPERLINK(tabProjList[[#This Row],[Link 4]],"Link 4"),"")</f>
        <v>Link 4</v>
      </c>
      <c r="T274" s="428" t="str">
        <f>IF(tabProjList[[#This Row],[Link 5]]&lt;&gt;"",HYPERLINK(tabProjList[[#This Row],[Link 5]],"Link 5"),"")</f>
        <v>Link 5</v>
      </c>
      <c r="U274" s="428" t="str">
        <f>IF(tabProjList[[#This Row],[Link 6]]&lt;&gt;"",HYPERLINK(tabProjList[[#This Row],[Link 6]],"Link 6"),"")</f>
        <v/>
      </c>
      <c r="V274" s="428" t="str">
        <f>IF(tabProjList[[#This Row],[Link 7]]&lt;&gt;"",HYPERLINK(tabProjList[[#This Row],[Link 7]],"Link 7"),"")</f>
        <v/>
      </c>
      <c r="W274" s="446" t="s">
        <v>1928</v>
      </c>
      <c r="X274" s="446" t="s">
        <v>1927</v>
      </c>
      <c r="Y274" s="446" t="s">
        <v>1926</v>
      </c>
      <c r="Z274" s="446" t="s">
        <v>1370</v>
      </c>
      <c r="AA274" s="446" t="s">
        <v>1925</v>
      </c>
      <c r="AB274" s="446" t="s">
        <v>413</v>
      </c>
      <c r="AC274" s="446" t="s">
        <v>413</v>
      </c>
    </row>
    <row r="275" spans="1:29" hidden="1">
      <c r="A275" s="421" t="s">
        <v>1924</v>
      </c>
      <c r="B275" s="422" t="s">
        <v>1766</v>
      </c>
      <c r="C275" s="423" t="s">
        <v>1921</v>
      </c>
      <c r="D275" s="422" t="s">
        <v>779</v>
      </c>
      <c r="E275" s="453">
        <v>2023</v>
      </c>
      <c r="F275" s="453" t="s">
        <v>413</v>
      </c>
      <c r="G275" s="453">
        <v>2028</v>
      </c>
      <c r="H275" s="453" t="s">
        <v>413</v>
      </c>
      <c r="I275" s="424" t="s">
        <v>798</v>
      </c>
      <c r="J275" s="424"/>
      <c r="K275" s="425">
        <v>0.8</v>
      </c>
      <c r="L275" s="425">
        <v>0.8</v>
      </c>
      <c r="M275" s="452" t="s">
        <v>1065</v>
      </c>
      <c r="N275" s="454" t="s">
        <v>113</v>
      </c>
      <c r="O275" s="446"/>
      <c r="P275" s="428" t="str">
        <f>IF(tabProjList[[#This Row],[Link 1]]&lt;&gt;"",HYPERLINK(tabProjList[[#This Row],[Link 1]],"Link 1"),"")</f>
        <v>Link 1</v>
      </c>
      <c r="Q275" s="428" t="str">
        <f>IF(tabProjList[[#This Row],[Link 2]]&lt;&gt;"",HYPERLINK(tabProjList[[#This Row],[Link 2]],"Link 2"),"")</f>
        <v/>
      </c>
      <c r="R275" s="428" t="str">
        <f>IF(tabProjList[[#This Row],[Link 3]]&lt;&gt;"",HYPERLINK(tabProjList[[#This Row],[Link 3]],"Link 3"),"")</f>
        <v/>
      </c>
      <c r="S275" s="428" t="str">
        <f>IF(tabProjList[[#This Row],[Link 4]]&lt;&gt;"",HYPERLINK(tabProjList[[#This Row],[Link 4]],"Link 4"),"")</f>
        <v/>
      </c>
      <c r="T275" s="428" t="str">
        <f>IF(tabProjList[[#This Row],[Link 5]]&lt;&gt;"",HYPERLINK(tabProjList[[#This Row],[Link 5]],"Link 5"),"")</f>
        <v/>
      </c>
      <c r="U275" s="428" t="str">
        <f>IF(tabProjList[[#This Row],[Link 6]]&lt;&gt;"",HYPERLINK(tabProjList[[#This Row],[Link 6]],"Link 6"),"")</f>
        <v/>
      </c>
      <c r="V275" s="428" t="str">
        <f>IF(tabProjList[[#This Row],[Link 7]]&lt;&gt;"",HYPERLINK(tabProjList[[#This Row],[Link 7]],"Link 7"),"")</f>
        <v/>
      </c>
      <c r="W275" s="446" t="s">
        <v>1923</v>
      </c>
      <c r="X275" s="446" t="s">
        <v>413</v>
      </c>
      <c r="Y275" s="446" t="s">
        <v>413</v>
      </c>
      <c r="Z275" s="446" t="s">
        <v>413</v>
      </c>
      <c r="AA275" s="446" t="s">
        <v>413</v>
      </c>
      <c r="AB275" s="446" t="s">
        <v>413</v>
      </c>
      <c r="AC275" s="446" t="s">
        <v>413</v>
      </c>
    </row>
    <row r="276" spans="1:29" s="510" customFormat="1" hidden="1">
      <c r="A276" s="421" t="s">
        <v>1922</v>
      </c>
      <c r="B276" s="422" t="s">
        <v>87</v>
      </c>
      <c r="C276" s="423" t="s">
        <v>1921</v>
      </c>
      <c r="D276" s="422" t="s">
        <v>779</v>
      </c>
      <c r="E276" s="453">
        <v>2022</v>
      </c>
      <c r="F276" s="453" t="s">
        <v>413</v>
      </c>
      <c r="G276" s="453" t="s">
        <v>413</v>
      </c>
      <c r="H276" s="453" t="s">
        <v>413</v>
      </c>
      <c r="I276" s="424" t="s">
        <v>798</v>
      </c>
      <c r="J276" s="424"/>
      <c r="K276" s="425">
        <v>2</v>
      </c>
      <c r="L276" s="425">
        <v>2</v>
      </c>
      <c r="M276" s="427" t="s">
        <v>1065</v>
      </c>
      <c r="N276" s="454" t="s">
        <v>113</v>
      </c>
      <c r="O276" s="446" t="s">
        <v>1596</v>
      </c>
      <c r="P276" s="428" t="str">
        <f>IF(tabProjList[[#This Row],[Link 1]]&lt;&gt;"",HYPERLINK(tabProjList[[#This Row],[Link 1]],"Link 1"),"")</f>
        <v>Link 1</v>
      </c>
      <c r="Q276" s="428" t="str">
        <f>IF(tabProjList[[#This Row],[Link 2]]&lt;&gt;"",HYPERLINK(tabProjList[[#This Row],[Link 2]],"Link 2"),"")</f>
        <v>Link 2</v>
      </c>
      <c r="R276" s="428" t="str">
        <f>IF(tabProjList[[#This Row],[Link 3]]&lt;&gt;"",HYPERLINK(tabProjList[[#This Row],[Link 3]],"Link 3"),"")</f>
        <v>Link 3</v>
      </c>
      <c r="S276" s="428" t="str">
        <f>IF(tabProjList[[#This Row],[Link 4]]&lt;&gt;"",HYPERLINK(tabProjList[[#This Row],[Link 4]],"Link 4"),"")</f>
        <v/>
      </c>
      <c r="T276" s="428" t="str">
        <f>IF(tabProjList[[#This Row],[Link 5]]&lt;&gt;"",HYPERLINK(tabProjList[[#This Row],[Link 5]],"Link 5"),"")</f>
        <v/>
      </c>
      <c r="U276" s="428" t="str">
        <f>IF(tabProjList[[#This Row],[Link 6]]&lt;&gt;"",HYPERLINK(tabProjList[[#This Row],[Link 6]],"Link 6"),"")</f>
        <v/>
      </c>
      <c r="V276" s="428" t="str">
        <f>IF(tabProjList[[#This Row],[Link 7]]&lt;&gt;"",HYPERLINK(tabProjList[[#This Row],[Link 7]],"Link 7"),"")</f>
        <v/>
      </c>
      <c r="W276" s="446" t="s">
        <v>1920</v>
      </c>
      <c r="X276" s="446" t="s">
        <v>953</v>
      </c>
      <c r="Y276" s="446" t="s">
        <v>1009</v>
      </c>
      <c r="Z276" s="446" t="s">
        <v>413</v>
      </c>
      <c r="AA276" s="446" t="s">
        <v>413</v>
      </c>
      <c r="AB276" s="446" t="s">
        <v>413</v>
      </c>
      <c r="AC276" s="446" t="s">
        <v>413</v>
      </c>
    </row>
    <row r="277" spans="1:29" hidden="1">
      <c r="A277" s="434" t="s">
        <v>1919</v>
      </c>
      <c r="B277" s="450" t="s">
        <v>99</v>
      </c>
      <c r="C277" s="423" t="s">
        <v>1918</v>
      </c>
      <c r="D277" s="422" t="s">
        <v>779</v>
      </c>
      <c r="E277" s="451">
        <v>2021</v>
      </c>
      <c r="F277" s="451">
        <v>2023</v>
      </c>
      <c r="G277" s="451">
        <v>2025</v>
      </c>
      <c r="H277" s="451" t="s">
        <v>413</v>
      </c>
      <c r="I277" s="424" t="s">
        <v>798</v>
      </c>
      <c r="J277" s="449"/>
      <c r="K277" s="448">
        <v>0.1</v>
      </c>
      <c r="L277" s="448">
        <v>0.1</v>
      </c>
      <c r="M277" s="452" t="s">
        <v>1065</v>
      </c>
      <c r="N277" s="466" t="s">
        <v>101</v>
      </c>
      <c r="O277" s="446"/>
      <c r="P277" s="428" t="str">
        <f>IF(tabProjList[[#This Row],[Link 1]]&lt;&gt;"",HYPERLINK(tabProjList[[#This Row],[Link 1]],"Link 1"),"")</f>
        <v>Link 1</v>
      </c>
      <c r="Q277" s="428" t="str">
        <f>IF(tabProjList[[#This Row],[Link 2]]&lt;&gt;"",HYPERLINK(tabProjList[[#This Row],[Link 2]],"Link 2"),"")</f>
        <v/>
      </c>
      <c r="R277" s="428" t="str">
        <f>IF(tabProjList[[#This Row],[Link 3]]&lt;&gt;"",HYPERLINK(tabProjList[[#This Row],[Link 3]],"Link 3"),"")</f>
        <v/>
      </c>
      <c r="S277" s="428" t="str">
        <f>IF(tabProjList[[#This Row],[Link 4]]&lt;&gt;"",HYPERLINK(tabProjList[[#This Row],[Link 4]],"Link 4"),"")</f>
        <v/>
      </c>
      <c r="T277" s="428" t="str">
        <f>IF(tabProjList[[#This Row],[Link 5]]&lt;&gt;"",HYPERLINK(tabProjList[[#This Row],[Link 5]],"Link 5"),"")</f>
        <v/>
      </c>
      <c r="U277" s="428" t="str">
        <f>IF(tabProjList[[#This Row],[Link 6]]&lt;&gt;"",HYPERLINK(tabProjList[[#This Row],[Link 6]],"Link 6"),"")</f>
        <v/>
      </c>
      <c r="V277" s="428" t="str">
        <f>IF(tabProjList[[#This Row],[Link 7]]&lt;&gt;"",HYPERLINK(tabProjList[[#This Row],[Link 7]],"Link 7"),"")</f>
        <v/>
      </c>
      <c r="W277" s="446" t="s">
        <v>1917</v>
      </c>
      <c r="X277" s="446" t="s">
        <v>413</v>
      </c>
      <c r="Y277" s="446" t="s">
        <v>413</v>
      </c>
      <c r="Z277" s="446" t="s">
        <v>413</v>
      </c>
      <c r="AA277" s="446" t="s">
        <v>413</v>
      </c>
      <c r="AB277" s="446" t="s">
        <v>413</v>
      </c>
      <c r="AC277" s="446" t="s">
        <v>413</v>
      </c>
    </row>
    <row r="278" spans="1:29" hidden="1">
      <c r="A278" s="421" t="s">
        <v>1915</v>
      </c>
      <c r="B278" s="422" t="s">
        <v>87</v>
      </c>
      <c r="C278" s="423" t="s">
        <v>1916</v>
      </c>
      <c r="D278" s="422" t="s">
        <v>107</v>
      </c>
      <c r="E278" s="453">
        <v>2023</v>
      </c>
      <c r="F278" s="453" t="s">
        <v>413</v>
      </c>
      <c r="G278" s="453" t="s">
        <v>413</v>
      </c>
      <c r="H278" s="453" t="s">
        <v>413</v>
      </c>
      <c r="I278" s="422" t="s">
        <v>798</v>
      </c>
      <c r="J278" s="424"/>
      <c r="K278" s="425"/>
      <c r="L278" s="425"/>
      <c r="M278" s="452" t="s">
        <v>918</v>
      </c>
      <c r="N278" s="454" t="s">
        <v>113</v>
      </c>
      <c r="O278" s="446" t="s">
        <v>1915</v>
      </c>
      <c r="P278" s="428" t="str">
        <f>IF(tabProjList[[#This Row],[Link 1]]&lt;&gt;"",HYPERLINK(tabProjList[[#This Row],[Link 1]],"Link 1"),"")</f>
        <v>Link 1</v>
      </c>
      <c r="Q278" s="428" t="str">
        <f>IF(tabProjList[[#This Row],[Link 2]]&lt;&gt;"",HYPERLINK(tabProjList[[#This Row],[Link 2]],"Link 2"),"")</f>
        <v/>
      </c>
      <c r="R278" s="428" t="str">
        <f>IF(tabProjList[[#This Row],[Link 3]]&lt;&gt;"",HYPERLINK(tabProjList[[#This Row],[Link 3]],"Link 3"),"")</f>
        <v/>
      </c>
      <c r="S278" s="428" t="str">
        <f>IF(tabProjList[[#This Row],[Link 4]]&lt;&gt;"",HYPERLINK(tabProjList[[#This Row],[Link 4]],"Link 4"),"")</f>
        <v/>
      </c>
      <c r="T278" s="428" t="str">
        <f>IF(tabProjList[[#This Row],[Link 5]]&lt;&gt;"",HYPERLINK(tabProjList[[#This Row],[Link 5]],"Link 5"),"")</f>
        <v/>
      </c>
      <c r="U278" s="428" t="str">
        <f>IF(tabProjList[[#This Row],[Link 6]]&lt;&gt;"",HYPERLINK(tabProjList[[#This Row],[Link 6]],"Link 6"),"")</f>
        <v/>
      </c>
      <c r="V278" s="428" t="str">
        <f>IF(tabProjList[[#This Row],[Link 7]]&lt;&gt;"",HYPERLINK(tabProjList[[#This Row],[Link 7]],"Link 7"),"")</f>
        <v/>
      </c>
      <c r="W278" s="446" t="s">
        <v>1009</v>
      </c>
      <c r="X278" s="446" t="s">
        <v>413</v>
      </c>
      <c r="Y278" s="446" t="s">
        <v>413</v>
      </c>
      <c r="Z278" s="446" t="s">
        <v>413</v>
      </c>
      <c r="AA278" s="446" t="s">
        <v>413</v>
      </c>
      <c r="AB278" s="446" t="s">
        <v>413</v>
      </c>
      <c r="AC278" s="446" t="s">
        <v>413</v>
      </c>
    </row>
    <row r="279" spans="1:29" hidden="1">
      <c r="A279" s="434" t="s">
        <v>1914</v>
      </c>
      <c r="B279" s="422" t="s">
        <v>87</v>
      </c>
      <c r="C279" s="423" t="s">
        <v>1913</v>
      </c>
      <c r="D279" s="450" t="s">
        <v>779</v>
      </c>
      <c r="E279" s="451">
        <v>2021</v>
      </c>
      <c r="F279" s="451">
        <v>2023</v>
      </c>
      <c r="G279" s="451">
        <v>2024</v>
      </c>
      <c r="H279" s="451" t="s">
        <v>413</v>
      </c>
      <c r="I279" s="424" t="s">
        <v>798</v>
      </c>
      <c r="J279" s="449"/>
      <c r="K279" s="448">
        <v>0.16</v>
      </c>
      <c r="L279" s="448">
        <v>0.186</v>
      </c>
      <c r="M279" s="427" t="s">
        <v>986</v>
      </c>
      <c r="N279" s="454" t="s">
        <v>113</v>
      </c>
      <c r="O279" s="446" t="s">
        <v>1045</v>
      </c>
      <c r="P279" s="428" t="str">
        <f>IF(tabProjList[[#This Row],[Link 1]]&lt;&gt;"",HYPERLINK(tabProjList[[#This Row],[Link 1]],"Link 1"),"")</f>
        <v>Link 1</v>
      </c>
      <c r="Q279" s="428" t="str">
        <f>IF(tabProjList[[#This Row],[Link 2]]&lt;&gt;"",HYPERLINK(tabProjList[[#This Row],[Link 2]],"Link 2"),"")</f>
        <v>Link 2</v>
      </c>
      <c r="R279" s="428" t="str">
        <f>IF(tabProjList[[#This Row],[Link 3]]&lt;&gt;"",HYPERLINK(tabProjList[[#This Row],[Link 3]],"Link 3"),"")</f>
        <v>Link 3</v>
      </c>
      <c r="S279" s="428" t="str">
        <f>IF(tabProjList[[#This Row],[Link 4]]&lt;&gt;"",HYPERLINK(tabProjList[[#This Row],[Link 4]],"Link 4"),"")</f>
        <v/>
      </c>
      <c r="T279" s="428" t="str">
        <f>IF(tabProjList[[#This Row],[Link 5]]&lt;&gt;"",HYPERLINK(tabProjList[[#This Row],[Link 5]],"Link 5"),"")</f>
        <v/>
      </c>
      <c r="U279" s="428" t="str">
        <f>IF(tabProjList[[#This Row],[Link 6]]&lt;&gt;"",HYPERLINK(tabProjList[[#This Row],[Link 6]],"Link 6"),"")</f>
        <v/>
      </c>
      <c r="V279" s="428" t="str">
        <f>IF(tabProjList[[#This Row],[Link 7]]&lt;&gt;"",HYPERLINK(tabProjList[[#This Row],[Link 7]],"Link 7"),"")</f>
        <v/>
      </c>
      <c r="W279" s="446" t="s">
        <v>1044</v>
      </c>
      <c r="X279" s="446" t="s">
        <v>1043</v>
      </c>
      <c r="Y279" s="446" t="s">
        <v>1042</v>
      </c>
      <c r="Z279" s="446" t="s">
        <v>413</v>
      </c>
      <c r="AA279" s="446" t="s">
        <v>413</v>
      </c>
      <c r="AB279" s="446" t="s">
        <v>413</v>
      </c>
      <c r="AC279" s="446" t="s">
        <v>413</v>
      </c>
    </row>
    <row r="280" spans="1:29" s="564" customFormat="1">
      <c r="A280" s="554" t="s">
        <v>816</v>
      </c>
      <c r="B280" s="555" t="s">
        <v>87</v>
      </c>
      <c r="C280" s="556" t="s">
        <v>1912</v>
      </c>
      <c r="D280" s="555" t="s">
        <v>777</v>
      </c>
      <c r="E280" s="565">
        <v>2021</v>
      </c>
      <c r="F280" s="565">
        <v>2023</v>
      </c>
      <c r="G280" s="565">
        <v>2026</v>
      </c>
      <c r="H280" s="565" t="s">
        <v>413</v>
      </c>
      <c r="I280" s="555" t="s">
        <v>798</v>
      </c>
      <c r="J280" s="557"/>
      <c r="K280" s="558">
        <v>2.2000000000000002</v>
      </c>
      <c r="L280" s="558">
        <v>2.2000000000000002</v>
      </c>
      <c r="M280" s="566" t="s">
        <v>350</v>
      </c>
      <c r="N280" s="561" t="s">
        <v>101</v>
      </c>
      <c r="O280" s="562"/>
      <c r="P280" s="563" t="str">
        <f>IF(tabProjList[[#This Row],[Link 1]]&lt;&gt;"",HYPERLINK(tabProjList[[#This Row],[Link 1]],"Link 1"),"")</f>
        <v>Link 1</v>
      </c>
      <c r="Q280" s="563" t="str">
        <f>IF(tabProjList[[#This Row],[Link 2]]&lt;&gt;"",HYPERLINK(tabProjList[[#This Row],[Link 2]],"Link 2"),"")</f>
        <v/>
      </c>
      <c r="R280" s="563" t="str">
        <f>IF(tabProjList[[#This Row],[Link 3]]&lt;&gt;"",HYPERLINK(tabProjList[[#This Row],[Link 3]],"Link 3"),"")</f>
        <v/>
      </c>
      <c r="S280" s="563" t="str">
        <f>IF(tabProjList[[#This Row],[Link 4]]&lt;&gt;"",HYPERLINK(tabProjList[[#This Row],[Link 4]],"Link 4"),"")</f>
        <v/>
      </c>
      <c r="T280" s="563" t="str">
        <f>IF(tabProjList[[#This Row],[Link 5]]&lt;&gt;"",HYPERLINK(tabProjList[[#This Row],[Link 5]],"Link 5"),"")</f>
        <v/>
      </c>
      <c r="U280" s="563" t="str">
        <f>IF(tabProjList[[#This Row],[Link 6]]&lt;&gt;"",HYPERLINK(tabProjList[[#This Row],[Link 6]],"Link 6"),"")</f>
        <v/>
      </c>
      <c r="V280" s="563" t="str">
        <f>IF(tabProjList[[#This Row],[Link 7]]&lt;&gt;"",HYPERLINK(tabProjList[[#This Row],[Link 7]],"Link 7"),"")</f>
        <v/>
      </c>
      <c r="W280" s="446" t="s">
        <v>1911</v>
      </c>
      <c r="X280" s="446" t="s">
        <v>413</v>
      </c>
      <c r="Y280" s="446" t="s">
        <v>413</v>
      </c>
      <c r="Z280" s="446" t="s">
        <v>413</v>
      </c>
      <c r="AA280" s="446" t="s">
        <v>413</v>
      </c>
      <c r="AB280" s="446" t="s">
        <v>413</v>
      </c>
      <c r="AC280" s="446" t="s">
        <v>413</v>
      </c>
    </row>
    <row r="281" spans="1:29" hidden="1">
      <c r="A281" s="421" t="s">
        <v>1910</v>
      </c>
      <c r="B281" s="422" t="s">
        <v>87</v>
      </c>
      <c r="C281" s="423" t="s">
        <v>1909</v>
      </c>
      <c r="D281" s="422" t="s">
        <v>779</v>
      </c>
      <c r="E281" s="453">
        <v>2021</v>
      </c>
      <c r="F281" s="453">
        <v>2023</v>
      </c>
      <c r="G281" s="453">
        <v>2024</v>
      </c>
      <c r="H281" s="453" t="s">
        <v>413</v>
      </c>
      <c r="I281" s="424" t="s">
        <v>798</v>
      </c>
      <c r="J281" s="424"/>
      <c r="K281" s="425">
        <v>0.13</v>
      </c>
      <c r="L281" s="425">
        <v>0.157</v>
      </c>
      <c r="M281" s="452" t="s">
        <v>986</v>
      </c>
      <c r="N281" s="454" t="s">
        <v>113</v>
      </c>
      <c r="O281" s="446" t="s">
        <v>1045</v>
      </c>
      <c r="P281" s="428" t="str">
        <f>IF(tabProjList[[#This Row],[Link 1]]&lt;&gt;"",HYPERLINK(tabProjList[[#This Row],[Link 1]],"Link 1"),"")</f>
        <v>Link 1</v>
      </c>
      <c r="Q281" s="428" t="str">
        <f>IF(tabProjList[[#This Row],[Link 2]]&lt;&gt;"",HYPERLINK(tabProjList[[#This Row],[Link 2]],"Link 2"),"")</f>
        <v>Link 2</v>
      </c>
      <c r="R281" s="428" t="str">
        <f>IF(tabProjList[[#This Row],[Link 3]]&lt;&gt;"",HYPERLINK(tabProjList[[#This Row],[Link 3]],"Link 3"),"")</f>
        <v>Link 3</v>
      </c>
      <c r="S281" s="428" t="str">
        <f>IF(tabProjList[[#This Row],[Link 4]]&lt;&gt;"",HYPERLINK(tabProjList[[#This Row],[Link 4]],"Link 4"),"")</f>
        <v/>
      </c>
      <c r="T281" s="428" t="str">
        <f>IF(tabProjList[[#This Row],[Link 5]]&lt;&gt;"",HYPERLINK(tabProjList[[#This Row],[Link 5]],"Link 5"),"")</f>
        <v/>
      </c>
      <c r="U281" s="428" t="str">
        <f>IF(tabProjList[[#This Row],[Link 6]]&lt;&gt;"",HYPERLINK(tabProjList[[#This Row],[Link 6]],"Link 6"),"")</f>
        <v/>
      </c>
      <c r="V281" s="428" t="str">
        <f>IF(tabProjList[[#This Row],[Link 7]]&lt;&gt;"",HYPERLINK(tabProjList[[#This Row],[Link 7]],"Link 7"),"")</f>
        <v/>
      </c>
      <c r="W281" s="446" t="s">
        <v>1044</v>
      </c>
      <c r="X281" s="446" t="s">
        <v>1043</v>
      </c>
      <c r="Y281" s="446" t="s">
        <v>1042</v>
      </c>
      <c r="Z281" s="446" t="s">
        <v>413</v>
      </c>
      <c r="AA281" s="446" t="s">
        <v>413</v>
      </c>
      <c r="AB281" s="446" t="s">
        <v>413</v>
      </c>
      <c r="AC281" s="446" t="s">
        <v>413</v>
      </c>
    </row>
    <row r="282" spans="1:29" hidden="1">
      <c r="A282" s="421" t="s">
        <v>1908</v>
      </c>
      <c r="B282" s="422" t="s">
        <v>102</v>
      </c>
      <c r="C282" s="423" t="s">
        <v>1907</v>
      </c>
      <c r="D282" s="422" t="s">
        <v>779</v>
      </c>
      <c r="E282" s="425">
        <v>2022</v>
      </c>
      <c r="F282" s="425" t="s">
        <v>413</v>
      </c>
      <c r="G282" s="425" t="s">
        <v>413</v>
      </c>
      <c r="H282" s="425" t="s">
        <v>413</v>
      </c>
      <c r="I282" s="424" t="s">
        <v>798</v>
      </c>
      <c r="J282" s="424"/>
      <c r="K282" s="425">
        <v>1.3</v>
      </c>
      <c r="L282" s="425">
        <v>1.3</v>
      </c>
      <c r="M282" s="452" t="s">
        <v>876</v>
      </c>
      <c r="N282" s="454" t="s">
        <v>898</v>
      </c>
      <c r="O282" s="446"/>
      <c r="P282" s="428" t="str">
        <f>IF(tabProjList[[#This Row],[Link 1]]&lt;&gt;"",HYPERLINK(tabProjList[[#This Row],[Link 1]],"Link 1"),"")</f>
        <v>Link 1</v>
      </c>
      <c r="Q282" s="428" t="str">
        <f>IF(tabProjList[[#This Row],[Link 2]]&lt;&gt;"",HYPERLINK(tabProjList[[#This Row],[Link 2]],"Link 2"),"")</f>
        <v/>
      </c>
      <c r="R282" s="428" t="str">
        <f>IF(tabProjList[[#This Row],[Link 3]]&lt;&gt;"",HYPERLINK(tabProjList[[#This Row],[Link 3]],"Link 3"),"")</f>
        <v/>
      </c>
      <c r="S282" s="428" t="str">
        <f>IF(tabProjList[[#This Row],[Link 4]]&lt;&gt;"",HYPERLINK(tabProjList[[#This Row],[Link 4]],"Link 4"),"")</f>
        <v/>
      </c>
      <c r="T282" s="428" t="str">
        <f>IF(tabProjList[[#This Row],[Link 5]]&lt;&gt;"",HYPERLINK(tabProjList[[#This Row],[Link 5]],"Link 5"),"")</f>
        <v/>
      </c>
      <c r="U282" s="428" t="str">
        <f>IF(tabProjList[[#This Row],[Link 6]]&lt;&gt;"",HYPERLINK(tabProjList[[#This Row],[Link 6]],"Link 6"),"")</f>
        <v/>
      </c>
      <c r="V282" s="428" t="str">
        <f>IF(tabProjList[[#This Row],[Link 7]]&lt;&gt;"",HYPERLINK(tabProjList[[#This Row],[Link 7]],"Link 7"),"")</f>
        <v/>
      </c>
      <c r="W282" s="446" t="s">
        <v>1906</v>
      </c>
      <c r="X282" s="446" t="s">
        <v>413</v>
      </c>
      <c r="Y282" s="446" t="s">
        <v>413</v>
      </c>
      <c r="Z282" s="446" t="s">
        <v>413</v>
      </c>
      <c r="AA282" s="446" t="s">
        <v>413</v>
      </c>
      <c r="AB282" s="446" t="s">
        <v>413</v>
      </c>
      <c r="AC282" s="446" t="s">
        <v>413</v>
      </c>
    </row>
    <row r="283" spans="1:29" hidden="1">
      <c r="A283" s="421" t="s">
        <v>1905</v>
      </c>
      <c r="B283" s="450" t="s">
        <v>102</v>
      </c>
      <c r="C283" s="423" t="s">
        <v>1904</v>
      </c>
      <c r="D283" s="422" t="s">
        <v>892</v>
      </c>
      <c r="E283" s="453">
        <v>2023</v>
      </c>
      <c r="F283" s="453" t="s">
        <v>413</v>
      </c>
      <c r="G283" s="453">
        <v>2030</v>
      </c>
      <c r="H283" s="453" t="s">
        <v>413</v>
      </c>
      <c r="I283" s="422" t="s">
        <v>798</v>
      </c>
      <c r="J283" s="424"/>
      <c r="K283" s="425">
        <v>1.3</v>
      </c>
      <c r="L283" s="425">
        <v>1.3</v>
      </c>
      <c r="M283" s="452" t="s">
        <v>1065</v>
      </c>
      <c r="N283" s="454" t="s">
        <v>113</v>
      </c>
      <c r="O283" s="446"/>
      <c r="P283" s="428" t="str">
        <f>IF(tabProjList[[#This Row],[Link 1]]&lt;&gt;"",HYPERLINK(tabProjList[[#This Row],[Link 1]],"Link 1"),"")</f>
        <v>Link 1</v>
      </c>
      <c r="Q283" s="428" t="str">
        <f>IF(tabProjList[[#This Row],[Link 2]]&lt;&gt;"",HYPERLINK(tabProjList[[#This Row],[Link 2]],"Link 2"),"")</f>
        <v/>
      </c>
      <c r="R283" s="428" t="str">
        <f>IF(tabProjList[[#This Row],[Link 3]]&lt;&gt;"",HYPERLINK(tabProjList[[#This Row],[Link 3]],"Link 3"),"")</f>
        <v/>
      </c>
      <c r="S283" s="428" t="str">
        <f>IF(tabProjList[[#This Row],[Link 4]]&lt;&gt;"",HYPERLINK(tabProjList[[#This Row],[Link 4]],"Link 4"),"")</f>
        <v/>
      </c>
      <c r="T283" s="428" t="str">
        <f>IF(tabProjList[[#This Row],[Link 5]]&lt;&gt;"",HYPERLINK(tabProjList[[#This Row],[Link 5]],"Link 5"),"")</f>
        <v/>
      </c>
      <c r="U283" s="428" t="str">
        <f>IF(tabProjList[[#This Row],[Link 6]]&lt;&gt;"",HYPERLINK(tabProjList[[#This Row],[Link 6]],"Link 6"),"")</f>
        <v/>
      </c>
      <c r="V283" s="428" t="str">
        <f>IF(tabProjList[[#This Row],[Link 7]]&lt;&gt;"",HYPERLINK(tabProjList[[#This Row],[Link 7]],"Link 7"),"")</f>
        <v/>
      </c>
      <c r="W283" s="446" t="s">
        <v>1899</v>
      </c>
      <c r="X283" s="446" t="s">
        <v>413</v>
      </c>
      <c r="Y283" s="446" t="s">
        <v>413</v>
      </c>
      <c r="Z283" s="446" t="s">
        <v>413</v>
      </c>
      <c r="AA283" s="446" t="s">
        <v>413</v>
      </c>
      <c r="AB283" s="446" t="s">
        <v>413</v>
      </c>
      <c r="AC283" s="446" t="s">
        <v>413</v>
      </c>
    </row>
    <row r="284" spans="1:29" hidden="1">
      <c r="A284" s="421" t="s">
        <v>1903</v>
      </c>
      <c r="B284" s="422" t="s">
        <v>1902</v>
      </c>
      <c r="C284" s="423" t="s">
        <v>1897</v>
      </c>
      <c r="D284" s="422" t="s">
        <v>779</v>
      </c>
      <c r="E284" s="453">
        <v>2023</v>
      </c>
      <c r="F284" s="453" t="s">
        <v>413</v>
      </c>
      <c r="G284" s="453">
        <v>2027</v>
      </c>
      <c r="H284" s="453" t="s">
        <v>413</v>
      </c>
      <c r="I284" s="424" t="s">
        <v>798</v>
      </c>
      <c r="J284" s="424"/>
      <c r="K284" s="425">
        <v>0.4</v>
      </c>
      <c r="L284" s="425">
        <v>0.4</v>
      </c>
      <c r="M284" s="452" t="s">
        <v>1065</v>
      </c>
      <c r="N284" s="454" t="s">
        <v>113</v>
      </c>
      <c r="O284" s="446" t="s">
        <v>1901</v>
      </c>
      <c r="P284" s="428" t="str">
        <f>IF(tabProjList[[#This Row],[Link 1]]&lt;&gt;"",HYPERLINK(tabProjList[[#This Row],[Link 1]],"Link 1"),"")</f>
        <v>Link 1</v>
      </c>
      <c r="Q284" s="428" t="str">
        <f>IF(tabProjList[[#This Row],[Link 2]]&lt;&gt;"",HYPERLINK(tabProjList[[#This Row],[Link 2]],"Link 2"),"")</f>
        <v/>
      </c>
      <c r="R284" s="428" t="str">
        <f>IF(tabProjList[[#This Row],[Link 3]]&lt;&gt;"",HYPERLINK(tabProjList[[#This Row],[Link 3]],"Link 3"),"")</f>
        <v/>
      </c>
      <c r="S284" s="428" t="str">
        <f>IF(tabProjList[[#This Row],[Link 4]]&lt;&gt;"",HYPERLINK(tabProjList[[#This Row],[Link 4]],"Link 4"),"")</f>
        <v/>
      </c>
      <c r="T284" s="428" t="str">
        <f>IF(tabProjList[[#This Row],[Link 5]]&lt;&gt;"",HYPERLINK(tabProjList[[#This Row],[Link 5]],"Link 5"),"")</f>
        <v/>
      </c>
      <c r="U284" s="428" t="str">
        <f>IF(tabProjList[[#This Row],[Link 6]]&lt;&gt;"",HYPERLINK(tabProjList[[#This Row],[Link 6]],"Link 6"),"")</f>
        <v/>
      </c>
      <c r="V284" s="428" t="str">
        <f>IF(tabProjList[[#This Row],[Link 7]]&lt;&gt;"",HYPERLINK(tabProjList[[#This Row],[Link 7]],"Link 7"),"")</f>
        <v/>
      </c>
      <c r="W284" s="446" t="s">
        <v>1899</v>
      </c>
      <c r="X284" s="446" t="s">
        <v>413</v>
      </c>
      <c r="Y284" s="446" t="s">
        <v>413</v>
      </c>
      <c r="Z284" s="446" t="s">
        <v>413</v>
      </c>
      <c r="AA284" s="446" t="s">
        <v>413</v>
      </c>
      <c r="AB284" s="446" t="s">
        <v>413</v>
      </c>
      <c r="AC284" s="446" t="s">
        <v>413</v>
      </c>
    </row>
    <row r="285" spans="1:29" hidden="1">
      <c r="A285" s="421" t="s">
        <v>1900</v>
      </c>
      <c r="B285" s="422" t="s">
        <v>1337</v>
      </c>
      <c r="C285" s="423" t="s">
        <v>1897</v>
      </c>
      <c r="D285" s="422" t="s">
        <v>779</v>
      </c>
      <c r="E285" s="453">
        <v>2023</v>
      </c>
      <c r="F285" s="453" t="s">
        <v>413</v>
      </c>
      <c r="G285" s="453">
        <v>2027</v>
      </c>
      <c r="H285" s="453" t="s">
        <v>413</v>
      </c>
      <c r="I285" s="424" t="s">
        <v>798</v>
      </c>
      <c r="J285" s="426"/>
      <c r="K285" s="425">
        <v>1</v>
      </c>
      <c r="L285" s="425">
        <v>1</v>
      </c>
      <c r="M285" s="427" t="s">
        <v>1065</v>
      </c>
      <c r="N285" s="454" t="s">
        <v>113</v>
      </c>
      <c r="O285" s="446" t="s">
        <v>1335</v>
      </c>
      <c r="P285" s="428" t="str">
        <f>IF(tabProjList[[#This Row],[Link 1]]&lt;&gt;"",HYPERLINK(tabProjList[[#This Row],[Link 1]],"Link 1"),"")</f>
        <v>Link 1</v>
      </c>
      <c r="Q285" s="428" t="str">
        <f>IF(tabProjList[[#This Row],[Link 2]]&lt;&gt;"",HYPERLINK(tabProjList[[#This Row],[Link 2]],"Link 2"),"")</f>
        <v/>
      </c>
      <c r="R285" s="428" t="str">
        <f>IF(tabProjList[[#This Row],[Link 3]]&lt;&gt;"",HYPERLINK(tabProjList[[#This Row],[Link 3]],"Link 3"),"")</f>
        <v/>
      </c>
      <c r="S285" s="428" t="str">
        <f>IF(tabProjList[[#This Row],[Link 4]]&lt;&gt;"",HYPERLINK(tabProjList[[#This Row],[Link 4]],"Link 4"),"")</f>
        <v/>
      </c>
      <c r="T285" s="428" t="str">
        <f>IF(tabProjList[[#This Row],[Link 5]]&lt;&gt;"",HYPERLINK(tabProjList[[#This Row],[Link 5]],"Link 5"),"")</f>
        <v/>
      </c>
      <c r="U285" s="428" t="str">
        <f>IF(tabProjList[[#This Row],[Link 6]]&lt;&gt;"",HYPERLINK(tabProjList[[#This Row],[Link 6]],"Link 6"),"")</f>
        <v/>
      </c>
      <c r="V285" s="428" t="str">
        <f>IF(tabProjList[[#This Row],[Link 7]]&lt;&gt;"",HYPERLINK(tabProjList[[#This Row],[Link 7]],"Link 7"),"")</f>
        <v/>
      </c>
      <c r="W285" s="446" t="s">
        <v>1899</v>
      </c>
      <c r="X285" s="446" t="s">
        <v>413</v>
      </c>
      <c r="Y285" s="446" t="s">
        <v>413</v>
      </c>
      <c r="Z285" s="446" t="s">
        <v>413</v>
      </c>
      <c r="AA285" s="446" t="s">
        <v>413</v>
      </c>
      <c r="AB285" s="446" t="s">
        <v>413</v>
      </c>
      <c r="AC285" s="446" t="s">
        <v>413</v>
      </c>
    </row>
    <row r="286" spans="1:29" hidden="1">
      <c r="A286" s="434" t="s">
        <v>1898</v>
      </c>
      <c r="B286" s="450" t="s">
        <v>1766</v>
      </c>
      <c r="C286" s="423" t="s">
        <v>1897</v>
      </c>
      <c r="D286" s="508" t="s">
        <v>779</v>
      </c>
      <c r="E286" s="451">
        <v>2022</v>
      </c>
      <c r="F286" s="451" t="s">
        <v>413</v>
      </c>
      <c r="G286" s="451" t="s">
        <v>413</v>
      </c>
      <c r="H286" s="451" t="s">
        <v>413</v>
      </c>
      <c r="I286" s="482" t="s">
        <v>798</v>
      </c>
      <c r="J286" s="449"/>
      <c r="K286" s="448">
        <v>1.3</v>
      </c>
      <c r="L286" s="448">
        <v>1.3</v>
      </c>
      <c r="M286" s="455" t="s">
        <v>1065</v>
      </c>
      <c r="N286" s="466" t="s">
        <v>113</v>
      </c>
      <c r="O286" s="446"/>
      <c r="P286" s="428" t="str">
        <f>IF(tabProjList[[#This Row],[Link 1]]&lt;&gt;"",HYPERLINK(tabProjList[[#This Row],[Link 1]],"Link 1"),"")</f>
        <v>Link 1</v>
      </c>
      <c r="Q286" s="428" t="str">
        <f>IF(tabProjList[[#This Row],[Link 2]]&lt;&gt;"",HYPERLINK(tabProjList[[#This Row],[Link 2]],"Link 2"),"")</f>
        <v/>
      </c>
      <c r="R286" s="428" t="str">
        <f>IF(tabProjList[[#This Row],[Link 3]]&lt;&gt;"",HYPERLINK(tabProjList[[#This Row],[Link 3]],"Link 3"),"")</f>
        <v/>
      </c>
      <c r="S286" s="428" t="str">
        <f>IF(tabProjList[[#This Row],[Link 4]]&lt;&gt;"",HYPERLINK(tabProjList[[#This Row],[Link 4]],"Link 4"),"")</f>
        <v/>
      </c>
      <c r="T286" s="428" t="str">
        <f>IF(tabProjList[[#This Row],[Link 5]]&lt;&gt;"",HYPERLINK(tabProjList[[#This Row],[Link 5]],"Link 5"),"")</f>
        <v/>
      </c>
      <c r="U286" s="428" t="str">
        <f>IF(tabProjList[[#This Row],[Link 6]]&lt;&gt;"",HYPERLINK(tabProjList[[#This Row],[Link 6]],"Link 6"),"")</f>
        <v/>
      </c>
      <c r="V286" s="428" t="str">
        <f>IF(tabProjList[[#This Row],[Link 7]]&lt;&gt;"",HYPERLINK(tabProjList[[#This Row],[Link 7]],"Link 7"),"")</f>
        <v/>
      </c>
      <c r="W286" s="446" t="s">
        <v>1896</v>
      </c>
      <c r="X286" s="446" t="s">
        <v>413</v>
      </c>
      <c r="Y286" s="446" t="s">
        <v>413</v>
      </c>
      <c r="Z286" s="446" t="s">
        <v>413</v>
      </c>
      <c r="AA286" s="446" t="s">
        <v>413</v>
      </c>
      <c r="AB286" s="446" t="s">
        <v>413</v>
      </c>
      <c r="AC286" s="446" t="s">
        <v>413</v>
      </c>
    </row>
    <row r="287" spans="1:29" hidden="1">
      <c r="A287" s="421" t="s">
        <v>1895</v>
      </c>
      <c r="B287" s="422" t="s">
        <v>87</v>
      </c>
      <c r="C287" s="423" t="s">
        <v>1894</v>
      </c>
      <c r="D287" s="422" t="s">
        <v>779</v>
      </c>
      <c r="E287" s="453">
        <v>2021</v>
      </c>
      <c r="F287" s="453">
        <v>2023</v>
      </c>
      <c r="G287" s="453">
        <v>2024</v>
      </c>
      <c r="H287" s="453" t="s">
        <v>413</v>
      </c>
      <c r="I287" s="424" t="s">
        <v>798</v>
      </c>
      <c r="J287" s="424"/>
      <c r="K287" s="425">
        <v>0.49</v>
      </c>
      <c r="L287" s="425">
        <v>0.57199999999999995</v>
      </c>
      <c r="M287" s="452" t="s">
        <v>986</v>
      </c>
      <c r="N287" s="454" t="s">
        <v>113</v>
      </c>
      <c r="O287" s="446" t="s">
        <v>1045</v>
      </c>
      <c r="P287" s="428" t="str">
        <f>IF(tabProjList[[#This Row],[Link 1]]&lt;&gt;"",HYPERLINK(tabProjList[[#This Row],[Link 1]],"Link 1"),"")</f>
        <v>Link 1</v>
      </c>
      <c r="Q287" s="428" t="str">
        <f>IF(tabProjList[[#This Row],[Link 2]]&lt;&gt;"",HYPERLINK(tabProjList[[#This Row],[Link 2]],"Link 2"),"")</f>
        <v>Link 2</v>
      </c>
      <c r="R287" s="428" t="str">
        <f>IF(tabProjList[[#This Row],[Link 3]]&lt;&gt;"",HYPERLINK(tabProjList[[#This Row],[Link 3]],"Link 3"),"")</f>
        <v>Link 3</v>
      </c>
      <c r="S287" s="428" t="str">
        <f>IF(tabProjList[[#This Row],[Link 4]]&lt;&gt;"",HYPERLINK(tabProjList[[#This Row],[Link 4]],"Link 4"),"")</f>
        <v/>
      </c>
      <c r="T287" s="428" t="str">
        <f>IF(tabProjList[[#This Row],[Link 5]]&lt;&gt;"",HYPERLINK(tabProjList[[#This Row],[Link 5]],"Link 5"),"")</f>
        <v/>
      </c>
      <c r="U287" s="428" t="str">
        <f>IF(tabProjList[[#This Row],[Link 6]]&lt;&gt;"",HYPERLINK(tabProjList[[#This Row],[Link 6]],"Link 6"),"")</f>
        <v/>
      </c>
      <c r="V287" s="428" t="str">
        <f>IF(tabProjList[[#This Row],[Link 7]]&lt;&gt;"",HYPERLINK(tabProjList[[#This Row],[Link 7]],"Link 7"),"")</f>
        <v/>
      </c>
      <c r="W287" s="446" t="s">
        <v>1044</v>
      </c>
      <c r="X287" s="446" t="s">
        <v>1043</v>
      </c>
      <c r="Y287" s="446" t="s">
        <v>1042</v>
      </c>
      <c r="Z287" s="446" t="s">
        <v>413</v>
      </c>
      <c r="AA287" s="446" t="s">
        <v>413</v>
      </c>
      <c r="AB287" s="446" t="s">
        <v>413</v>
      </c>
      <c r="AC287" s="446" t="s">
        <v>413</v>
      </c>
    </row>
    <row r="288" spans="1:29" hidden="1">
      <c r="A288" s="421" t="s">
        <v>1893</v>
      </c>
      <c r="B288" s="422" t="s">
        <v>102</v>
      </c>
      <c r="C288" s="423" t="s">
        <v>1892</v>
      </c>
      <c r="D288" s="422" t="s">
        <v>777</v>
      </c>
      <c r="E288" s="453" t="s">
        <v>413</v>
      </c>
      <c r="F288" s="453" t="s">
        <v>413</v>
      </c>
      <c r="G288" s="453">
        <v>2009</v>
      </c>
      <c r="H288" s="453" t="s">
        <v>413</v>
      </c>
      <c r="I288" s="424" t="s">
        <v>302</v>
      </c>
      <c r="J288" s="424"/>
      <c r="K288" s="425">
        <v>0.438</v>
      </c>
      <c r="L288" s="425">
        <v>0.438</v>
      </c>
      <c r="M288" s="452" t="s">
        <v>881</v>
      </c>
      <c r="N288" s="454" t="s">
        <v>101</v>
      </c>
      <c r="O288" s="446"/>
      <c r="P288" s="428" t="str">
        <f>IF(tabProjList[[#This Row],[Link 1]]&lt;&gt;"",HYPERLINK(tabProjList[[#This Row],[Link 1]],"Link 1"),"")</f>
        <v>Link 1</v>
      </c>
      <c r="Q288" s="428" t="str">
        <f>IF(tabProjList[[#This Row],[Link 2]]&lt;&gt;"",HYPERLINK(tabProjList[[#This Row],[Link 2]],"Link 2"),"")</f>
        <v>Link 2</v>
      </c>
      <c r="R288" s="428" t="str">
        <f>IF(tabProjList[[#This Row],[Link 3]]&lt;&gt;"",HYPERLINK(tabProjList[[#This Row],[Link 3]],"Link 3"),"")</f>
        <v/>
      </c>
      <c r="S288" s="428" t="str">
        <f>IF(tabProjList[[#This Row],[Link 4]]&lt;&gt;"",HYPERLINK(tabProjList[[#This Row],[Link 4]],"Link 4"),"")</f>
        <v/>
      </c>
      <c r="T288" s="428" t="str">
        <f>IF(tabProjList[[#This Row],[Link 5]]&lt;&gt;"",HYPERLINK(tabProjList[[#This Row],[Link 5]],"Link 5"),"")</f>
        <v/>
      </c>
      <c r="U288" s="428" t="str">
        <f>IF(tabProjList[[#This Row],[Link 6]]&lt;&gt;"",HYPERLINK(tabProjList[[#This Row],[Link 6]],"Link 6"),"")</f>
        <v/>
      </c>
      <c r="V288" s="428" t="str">
        <f>IF(tabProjList[[#This Row],[Link 7]]&lt;&gt;"",HYPERLINK(tabProjList[[#This Row],[Link 7]],"Link 7"),"")</f>
        <v/>
      </c>
      <c r="W288" s="446" t="s">
        <v>1891</v>
      </c>
      <c r="X288" s="446" t="s">
        <v>1890</v>
      </c>
      <c r="Y288" s="446" t="s">
        <v>413</v>
      </c>
      <c r="Z288" s="446" t="s">
        <v>413</v>
      </c>
      <c r="AA288" s="446" t="s">
        <v>413</v>
      </c>
      <c r="AB288" s="446" t="s">
        <v>413</v>
      </c>
      <c r="AC288" s="446" t="s">
        <v>413</v>
      </c>
    </row>
    <row r="289" spans="1:29" hidden="1">
      <c r="A289" s="421" t="s">
        <v>1889</v>
      </c>
      <c r="B289" s="422" t="s">
        <v>894</v>
      </c>
      <c r="C289" s="423" t="s">
        <v>1888</v>
      </c>
      <c r="D289" s="422" t="s">
        <v>777</v>
      </c>
      <c r="E289" s="453">
        <v>2021</v>
      </c>
      <c r="F289" s="453">
        <v>2022</v>
      </c>
      <c r="G289" s="453">
        <v>2023</v>
      </c>
      <c r="H289" s="453" t="s">
        <v>413</v>
      </c>
      <c r="I289" s="424" t="s">
        <v>1015</v>
      </c>
      <c r="J289" s="424"/>
      <c r="K289" s="425">
        <v>1.5</v>
      </c>
      <c r="L289" s="425">
        <v>1.5</v>
      </c>
      <c r="M289" s="455" t="s">
        <v>928</v>
      </c>
      <c r="N289" s="454" t="s">
        <v>101</v>
      </c>
      <c r="O289" s="446"/>
      <c r="P289" s="428" t="str">
        <f>IF(tabProjList[[#This Row],[Link 1]]&lt;&gt;"",HYPERLINK(tabProjList[[#This Row],[Link 1]],"Link 1"),"")</f>
        <v>Link 1</v>
      </c>
      <c r="Q289" s="428" t="str">
        <f>IF(tabProjList[[#This Row],[Link 2]]&lt;&gt;"",HYPERLINK(tabProjList[[#This Row],[Link 2]],"Link 2"),"")</f>
        <v>Link 2</v>
      </c>
      <c r="R289" s="428" t="str">
        <f>IF(tabProjList[[#This Row],[Link 3]]&lt;&gt;"",HYPERLINK(tabProjList[[#This Row],[Link 3]],"Link 3"),"")</f>
        <v>Link 3</v>
      </c>
      <c r="S289" s="428" t="str">
        <f>IF(tabProjList[[#This Row],[Link 4]]&lt;&gt;"",HYPERLINK(tabProjList[[#This Row],[Link 4]],"Link 4"),"")</f>
        <v/>
      </c>
      <c r="T289" s="428" t="str">
        <f>IF(tabProjList[[#This Row],[Link 5]]&lt;&gt;"",HYPERLINK(tabProjList[[#This Row],[Link 5]],"Link 5"),"")</f>
        <v/>
      </c>
      <c r="U289" s="428" t="str">
        <f>IF(tabProjList[[#This Row],[Link 6]]&lt;&gt;"",HYPERLINK(tabProjList[[#This Row],[Link 6]],"Link 6"),"")</f>
        <v/>
      </c>
      <c r="V289" s="428" t="str">
        <f>IF(tabProjList[[#This Row],[Link 7]]&lt;&gt;"",HYPERLINK(tabProjList[[#This Row],[Link 7]],"Link 7"),"")</f>
        <v/>
      </c>
      <c r="W289" s="446" t="s">
        <v>1887</v>
      </c>
      <c r="X289" s="446" t="s">
        <v>1886</v>
      </c>
      <c r="Y289" s="446" t="s">
        <v>1885</v>
      </c>
      <c r="Z289" s="446" t="s">
        <v>413</v>
      </c>
      <c r="AA289" s="446" t="s">
        <v>413</v>
      </c>
      <c r="AB289" s="446" t="s">
        <v>413</v>
      </c>
      <c r="AC289" s="446" t="s">
        <v>413</v>
      </c>
    </row>
    <row r="290" spans="1:29" hidden="1">
      <c r="A290" s="421" t="s">
        <v>1884</v>
      </c>
      <c r="B290" s="422" t="s">
        <v>87</v>
      </c>
      <c r="C290" s="423" t="s">
        <v>1883</v>
      </c>
      <c r="D290" s="422" t="s">
        <v>779</v>
      </c>
      <c r="E290" s="453">
        <v>2021</v>
      </c>
      <c r="F290" s="453">
        <v>2023</v>
      </c>
      <c r="G290" s="453">
        <v>2024</v>
      </c>
      <c r="H290" s="453" t="s">
        <v>413</v>
      </c>
      <c r="I290" s="424" t="s">
        <v>798</v>
      </c>
      <c r="J290" s="424"/>
      <c r="K290" s="425">
        <v>0.27</v>
      </c>
      <c r="L290" s="425">
        <v>0.315</v>
      </c>
      <c r="M290" s="452" t="s">
        <v>986</v>
      </c>
      <c r="N290" s="454" t="s">
        <v>113</v>
      </c>
      <c r="O290" s="446" t="s">
        <v>1045</v>
      </c>
      <c r="P290" s="428" t="str">
        <f>IF(tabProjList[[#This Row],[Link 1]]&lt;&gt;"",HYPERLINK(tabProjList[[#This Row],[Link 1]],"Link 1"),"")</f>
        <v>Link 1</v>
      </c>
      <c r="Q290" s="428" t="str">
        <f>IF(tabProjList[[#This Row],[Link 2]]&lt;&gt;"",HYPERLINK(tabProjList[[#This Row],[Link 2]],"Link 2"),"")</f>
        <v>Link 2</v>
      </c>
      <c r="R290" s="428" t="str">
        <f>IF(tabProjList[[#This Row],[Link 3]]&lt;&gt;"",HYPERLINK(tabProjList[[#This Row],[Link 3]],"Link 3"),"")</f>
        <v>Link 3</v>
      </c>
      <c r="S290" s="428" t="str">
        <f>IF(tabProjList[[#This Row],[Link 4]]&lt;&gt;"",HYPERLINK(tabProjList[[#This Row],[Link 4]],"Link 4"),"")</f>
        <v/>
      </c>
      <c r="T290" s="428" t="str">
        <f>IF(tabProjList[[#This Row],[Link 5]]&lt;&gt;"",HYPERLINK(tabProjList[[#This Row],[Link 5]],"Link 5"),"")</f>
        <v/>
      </c>
      <c r="U290" s="428" t="str">
        <f>IF(tabProjList[[#This Row],[Link 6]]&lt;&gt;"",HYPERLINK(tabProjList[[#This Row],[Link 6]],"Link 6"),"")</f>
        <v/>
      </c>
      <c r="V290" s="428" t="str">
        <f>IF(tabProjList[[#This Row],[Link 7]]&lt;&gt;"",HYPERLINK(tabProjList[[#This Row],[Link 7]],"Link 7"),"")</f>
        <v/>
      </c>
      <c r="W290" s="446" t="s">
        <v>1044</v>
      </c>
      <c r="X290" s="446" t="s">
        <v>1043</v>
      </c>
      <c r="Y290" s="446" t="s">
        <v>1042</v>
      </c>
      <c r="Z290" s="446" t="s">
        <v>413</v>
      </c>
      <c r="AA290" s="446" t="s">
        <v>413</v>
      </c>
      <c r="AB290" s="446" t="s">
        <v>413</v>
      </c>
      <c r="AC290" s="446" t="s">
        <v>413</v>
      </c>
    </row>
    <row r="291" spans="1:29" hidden="1">
      <c r="A291" s="434" t="s">
        <v>1882</v>
      </c>
      <c r="B291" s="450" t="s">
        <v>110</v>
      </c>
      <c r="C291" s="423" t="s">
        <v>1880</v>
      </c>
      <c r="D291" s="450" t="s">
        <v>779</v>
      </c>
      <c r="E291" s="453">
        <v>2018</v>
      </c>
      <c r="F291" s="453" t="s">
        <v>413</v>
      </c>
      <c r="G291" s="453">
        <v>2027</v>
      </c>
      <c r="H291" s="451" t="s">
        <v>413</v>
      </c>
      <c r="I291" s="424" t="s">
        <v>798</v>
      </c>
      <c r="J291" s="449">
        <v>1</v>
      </c>
      <c r="K291" s="448">
        <v>1.3</v>
      </c>
      <c r="L291" s="448">
        <v>1.3</v>
      </c>
      <c r="M291" s="427" t="s">
        <v>923</v>
      </c>
      <c r="N291" s="454" t="s">
        <v>113</v>
      </c>
      <c r="O291" s="446" t="s">
        <v>1166</v>
      </c>
      <c r="P291" s="428" t="str">
        <f>IF(tabProjList[[#This Row],[Link 1]]&lt;&gt;"",HYPERLINK(tabProjList[[#This Row],[Link 1]],"Link 1"),"")</f>
        <v>Link 1</v>
      </c>
      <c r="Q291" s="428" t="str">
        <f>IF(tabProjList[[#This Row],[Link 2]]&lt;&gt;"",HYPERLINK(tabProjList[[#This Row],[Link 2]],"Link 2"),"")</f>
        <v/>
      </c>
      <c r="R291" s="428" t="str">
        <f>IF(tabProjList[[#This Row],[Link 3]]&lt;&gt;"",HYPERLINK(tabProjList[[#This Row],[Link 3]],"Link 3"),"")</f>
        <v/>
      </c>
      <c r="S291" s="428" t="str">
        <f>IF(tabProjList[[#This Row],[Link 4]]&lt;&gt;"",HYPERLINK(tabProjList[[#This Row],[Link 4]],"Link 4"),"")</f>
        <v/>
      </c>
      <c r="T291" s="428" t="str">
        <f>IF(tabProjList[[#This Row],[Link 5]]&lt;&gt;"",HYPERLINK(tabProjList[[#This Row],[Link 5]],"Link 5"),"")</f>
        <v/>
      </c>
      <c r="U291" s="428" t="str">
        <f>IF(tabProjList[[#This Row],[Link 6]]&lt;&gt;"",HYPERLINK(tabProjList[[#This Row],[Link 6]],"Link 6"),"")</f>
        <v/>
      </c>
      <c r="V291" s="428" t="str">
        <f>IF(tabProjList[[#This Row],[Link 7]]&lt;&gt;"",HYPERLINK(tabProjList[[#This Row],[Link 7]],"Link 7"),"")</f>
        <v/>
      </c>
      <c r="W291" s="446" t="s">
        <v>1879</v>
      </c>
      <c r="X291" s="446" t="s">
        <v>413</v>
      </c>
      <c r="Y291" s="446" t="s">
        <v>413</v>
      </c>
      <c r="Z291" s="446" t="s">
        <v>413</v>
      </c>
      <c r="AA291" s="446" t="s">
        <v>413</v>
      </c>
      <c r="AB291" s="446" t="s">
        <v>413</v>
      </c>
      <c r="AC291" s="446" t="s">
        <v>413</v>
      </c>
    </row>
    <row r="292" spans="1:29" hidden="1">
      <c r="A292" s="421" t="s">
        <v>1881</v>
      </c>
      <c r="B292" s="422" t="s">
        <v>110</v>
      </c>
      <c r="C292" s="423" t="s">
        <v>1880</v>
      </c>
      <c r="D292" s="422" t="s">
        <v>779</v>
      </c>
      <c r="E292" s="453">
        <v>2018</v>
      </c>
      <c r="F292" s="453" t="s">
        <v>413</v>
      </c>
      <c r="G292" s="453">
        <v>2030</v>
      </c>
      <c r="H292" s="453" t="s">
        <v>413</v>
      </c>
      <c r="I292" s="422" t="s">
        <v>798</v>
      </c>
      <c r="J292" s="424">
        <v>2</v>
      </c>
      <c r="K292" s="425">
        <v>1.3</v>
      </c>
      <c r="L292" s="425">
        <v>1.3</v>
      </c>
      <c r="M292" s="427" t="s">
        <v>923</v>
      </c>
      <c r="N292" s="454" t="s">
        <v>113</v>
      </c>
      <c r="O292" s="446" t="s">
        <v>1166</v>
      </c>
      <c r="P292" s="428" t="str">
        <f>IF(tabProjList[[#This Row],[Link 1]]&lt;&gt;"",HYPERLINK(tabProjList[[#This Row],[Link 1]],"Link 1"),"")</f>
        <v>Link 1</v>
      </c>
      <c r="Q292" s="428" t="str">
        <f>IF(tabProjList[[#This Row],[Link 2]]&lt;&gt;"",HYPERLINK(tabProjList[[#This Row],[Link 2]],"Link 2"),"")</f>
        <v/>
      </c>
      <c r="R292" s="428" t="str">
        <f>IF(tabProjList[[#This Row],[Link 3]]&lt;&gt;"",HYPERLINK(tabProjList[[#This Row],[Link 3]],"Link 3"),"")</f>
        <v/>
      </c>
      <c r="S292" s="428" t="str">
        <f>IF(tabProjList[[#This Row],[Link 4]]&lt;&gt;"",HYPERLINK(tabProjList[[#This Row],[Link 4]],"Link 4"),"")</f>
        <v/>
      </c>
      <c r="T292" s="428" t="str">
        <f>IF(tabProjList[[#This Row],[Link 5]]&lt;&gt;"",HYPERLINK(tabProjList[[#This Row],[Link 5]],"Link 5"),"")</f>
        <v/>
      </c>
      <c r="U292" s="428" t="str">
        <f>IF(tabProjList[[#This Row],[Link 6]]&lt;&gt;"",HYPERLINK(tabProjList[[#This Row],[Link 6]],"Link 6"),"")</f>
        <v/>
      </c>
      <c r="V292" s="428" t="str">
        <f>IF(tabProjList[[#This Row],[Link 7]]&lt;&gt;"",HYPERLINK(tabProjList[[#This Row],[Link 7]],"Link 7"),"")</f>
        <v/>
      </c>
      <c r="W292" s="446" t="s">
        <v>1879</v>
      </c>
      <c r="X292" s="446" t="s">
        <v>413</v>
      </c>
      <c r="Y292" s="446" t="s">
        <v>413</v>
      </c>
      <c r="Z292" s="446" t="s">
        <v>413</v>
      </c>
      <c r="AA292" s="446" t="s">
        <v>413</v>
      </c>
      <c r="AB292" s="446" t="s">
        <v>413</v>
      </c>
      <c r="AC292" s="446" t="s">
        <v>413</v>
      </c>
    </row>
    <row r="293" spans="1:29" hidden="1">
      <c r="A293" s="434" t="s">
        <v>1878</v>
      </c>
      <c r="B293" s="450" t="s">
        <v>427</v>
      </c>
      <c r="C293" s="423" t="s">
        <v>1877</v>
      </c>
      <c r="D293" s="422" t="s">
        <v>779</v>
      </c>
      <c r="E293" s="453">
        <v>2020</v>
      </c>
      <c r="F293" s="453">
        <v>2025</v>
      </c>
      <c r="G293" s="451" t="s">
        <v>413</v>
      </c>
      <c r="H293" s="451" t="s">
        <v>413</v>
      </c>
      <c r="I293" s="422" t="s">
        <v>798</v>
      </c>
      <c r="J293" s="424"/>
      <c r="K293" s="425">
        <v>0.15</v>
      </c>
      <c r="L293" s="425">
        <v>0.15</v>
      </c>
      <c r="M293" s="427" t="s">
        <v>923</v>
      </c>
      <c r="N293" s="454" t="s">
        <v>113</v>
      </c>
      <c r="O293" s="446"/>
      <c r="P293" s="428" t="str">
        <f>IF(tabProjList[[#This Row],[Link 1]]&lt;&gt;"",HYPERLINK(tabProjList[[#This Row],[Link 1]],"Link 1"),"")</f>
        <v/>
      </c>
      <c r="Q293" s="428" t="str">
        <f>IF(tabProjList[[#This Row],[Link 2]]&lt;&gt;"",HYPERLINK(tabProjList[[#This Row],[Link 2]],"Link 2"),"")</f>
        <v/>
      </c>
      <c r="R293" s="428" t="str">
        <f>IF(tabProjList[[#This Row],[Link 3]]&lt;&gt;"",HYPERLINK(tabProjList[[#This Row],[Link 3]],"Link 3"),"")</f>
        <v/>
      </c>
      <c r="S293" s="428" t="str">
        <f>IF(tabProjList[[#This Row],[Link 4]]&lt;&gt;"",HYPERLINK(tabProjList[[#This Row],[Link 4]],"Link 4"),"")</f>
        <v/>
      </c>
      <c r="T293" s="428" t="str">
        <f>IF(tabProjList[[#This Row],[Link 5]]&lt;&gt;"",HYPERLINK(tabProjList[[#This Row],[Link 5]],"Link 5"),"")</f>
        <v/>
      </c>
      <c r="U293" s="428" t="str">
        <f>IF(tabProjList[[#This Row],[Link 6]]&lt;&gt;"",HYPERLINK(tabProjList[[#This Row],[Link 6]],"Link 6"),"")</f>
        <v/>
      </c>
      <c r="V293" s="428" t="str">
        <f>IF(tabProjList[[#This Row],[Link 7]]&lt;&gt;"",HYPERLINK(tabProjList[[#This Row],[Link 7]],"Link 7"),"")</f>
        <v/>
      </c>
      <c r="W293" s="446" t="s">
        <v>413</v>
      </c>
      <c r="X293" s="446" t="s">
        <v>413</v>
      </c>
      <c r="Y293" s="446" t="s">
        <v>413</v>
      </c>
      <c r="Z293" s="446" t="s">
        <v>413</v>
      </c>
      <c r="AA293" s="446" t="s">
        <v>413</v>
      </c>
      <c r="AB293" s="446" t="s">
        <v>413</v>
      </c>
      <c r="AC293" s="446" t="s">
        <v>413</v>
      </c>
    </row>
    <row r="294" spans="1:29" hidden="1">
      <c r="A294" s="421" t="s">
        <v>1876</v>
      </c>
      <c r="B294" s="422" t="s">
        <v>110</v>
      </c>
      <c r="C294" s="423" t="s">
        <v>1875</v>
      </c>
      <c r="D294" s="422" t="s">
        <v>779</v>
      </c>
      <c r="E294" s="453">
        <v>2017</v>
      </c>
      <c r="F294" s="453" t="s">
        <v>413</v>
      </c>
      <c r="G294" s="453">
        <v>2025</v>
      </c>
      <c r="H294" s="453" t="s">
        <v>413</v>
      </c>
      <c r="I294" s="422" t="s">
        <v>798</v>
      </c>
      <c r="J294" s="424"/>
      <c r="K294" s="425">
        <v>1.3</v>
      </c>
      <c r="L294" s="425">
        <v>1.3</v>
      </c>
      <c r="M294" s="427" t="s">
        <v>923</v>
      </c>
      <c r="N294" s="454" t="s">
        <v>113</v>
      </c>
      <c r="O294" s="446" t="s">
        <v>885</v>
      </c>
      <c r="P294" s="428" t="str">
        <f>IF(tabProjList[[#This Row],[Link 1]]&lt;&gt;"",HYPERLINK(tabProjList[[#This Row],[Link 1]],"Link 1"),"")</f>
        <v>Link 1</v>
      </c>
      <c r="Q294" s="428" t="str">
        <f>IF(tabProjList[[#This Row],[Link 2]]&lt;&gt;"",HYPERLINK(tabProjList[[#This Row],[Link 2]],"Link 2"),"")</f>
        <v>Link 2</v>
      </c>
      <c r="R294" s="428" t="str">
        <f>IF(tabProjList[[#This Row],[Link 3]]&lt;&gt;"",HYPERLINK(tabProjList[[#This Row],[Link 3]],"Link 3"),"")</f>
        <v/>
      </c>
      <c r="S294" s="428" t="str">
        <f>IF(tabProjList[[#This Row],[Link 4]]&lt;&gt;"",HYPERLINK(tabProjList[[#This Row],[Link 4]],"Link 4"),"")</f>
        <v/>
      </c>
      <c r="T294" s="428" t="str">
        <f>IF(tabProjList[[#This Row],[Link 5]]&lt;&gt;"",HYPERLINK(tabProjList[[#This Row],[Link 5]],"Link 5"),"")</f>
        <v/>
      </c>
      <c r="U294" s="428" t="str">
        <f>IF(tabProjList[[#This Row],[Link 6]]&lt;&gt;"",HYPERLINK(tabProjList[[#This Row],[Link 6]],"Link 6"),"")</f>
        <v/>
      </c>
      <c r="V294" s="428" t="str">
        <f>IF(tabProjList[[#This Row],[Link 7]]&lt;&gt;"",HYPERLINK(tabProjList[[#This Row],[Link 7]],"Link 7"),"")</f>
        <v/>
      </c>
      <c r="W294" s="446" t="s">
        <v>1874</v>
      </c>
      <c r="X294" s="446" t="s">
        <v>1873</v>
      </c>
      <c r="Y294" s="446" t="s">
        <v>413</v>
      </c>
      <c r="Z294" s="446" t="s">
        <v>413</v>
      </c>
      <c r="AA294" s="446" t="s">
        <v>413</v>
      </c>
      <c r="AB294" s="446" t="s">
        <v>413</v>
      </c>
      <c r="AC294" s="446" t="s">
        <v>413</v>
      </c>
    </row>
    <row r="295" spans="1:29" hidden="1">
      <c r="A295" s="434" t="s">
        <v>1872</v>
      </c>
      <c r="B295" s="450" t="s">
        <v>263</v>
      </c>
      <c r="C295" s="423" t="s">
        <v>1871</v>
      </c>
      <c r="D295" s="450" t="s">
        <v>779</v>
      </c>
      <c r="E295" s="451">
        <v>2018</v>
      </c>
      <c r="F295" s="451" t="s">
        <v>413</v>
      </c>
      <c r="G295" s="451">
        <v>2030</v>
      </c>
      <c r="H295" s="451" t="s">
        <v>413</v>
      </c>
      <c r="I295" s="424" t="s">
        <v>798</v>
      </c>
      <c r="J295" s="467">
        <v>1</v>
      </c>
      <c r="K295" s="448">
        <v>1.8</v>
      </c>
      <c r="L295" s="448">
        <v>4.3899999999999997</v>
      </c>
      <c r="M295" s="427" t="s">
        <v>923</v>
      </c>
      <c r="N295" s="466" t="s">
        <v>113</v>
      </c>
      <c r="O295" s="446" t="s">
        <v>1870</v>
      </c>
      <c r="P295" s="428" t="str">
        <f>IF(tabProjList[[#This Row],[Link 1]]&lt;&gt;"",HYPERLINK(tabProjList[[#This Row],[Link 1]],"Link 1"),"")</f>
        <v>Link 1</v>
      </c>
      <c r="Q295" s="428" t="str">
        <f>IF(tabProjList[[#This Row],[Link 2]]&lt;&gt;"",HYPERLINK(tabProjList[[#This Row],[Link 2]],"Link 2"),"")</f>
        <v>Link 2</v>
      </c>
      <c r="R295" s="428" t="str">
        <f>IF(tabProjList[[#This Row],[Link 3]]&lt;&gt;"",HYPERLINK(tabProjList[[#This Row],[Link 3]],"Link 3"),"")</f>
        <v>Link 3</v>
      </c>
      <c r="S295" s="428" t="str">
        <f>IF(tabProjList[[#This Row],[Link 4]]&lt;&gt;"",HYPERLINK(tabProjList[[#This Row],[Link 4]],"Link 4"),"")</f>
        <v>Link 4</v>
      </c>
      <c r="T295" s="428" t="str">
        <f>IF(tabProjList[[#This Row],[Link 5]]&lt;&gt;"",HYPERLINK(tabProjList[[#This Row],[Link 5]],"Link 5"),"")</f>
        <v>Link 5</v>
      </c>
      <c r="U295" s="428" t="str">
        <f>IF(tabProjList[[#This Row],[Link 6]]&lt;&gt;"",HYPERLINK(tabProjList[[#This Row],[Link 6]],"Link 6"),"")</f>
        <v/>
      </c>
      <c r="V295" s="428" t="str">
        <f>IF(tabProjList[[#This Row],[Link 7]]&lt;&gt;"",HYPERLINK(tabProjList[[#This Row],[Link 7]],"Link 7"),"")</f>
        <v/>
      </c>
      <c r="W295" s="446" t="s">
        <v>1869</v>
      </c>
      <c r="X295" s="446" t="s">
        <v>1868</v>
      </c>
      <c r="Y295" s="446" t="s">
        <v>1867</v>
      </c>
      <c r="Z295" s="446" t="s">
        <v>1866</v>
      </c>
      <c r="AA295" s="446" t="s">
        <v>1865</v>
      </c>
      <c r="AB295" s="446" t="s">
        <v>413</v>
      </c>
      <c r="AC295" s="446" t="s">
        <v>413</v>
      </c>
    </row>
    <row r="296" spans="1:29" hidden="1">
      <c r="A296" s="434" t="s">
        <v>1864</v>
      </c>
      <c r="B296" s="450" t="s">
        <v>878</v>
      </c>
      <c r="C296" s="423" t="s">
        <v>1863</v>
      </c>
      <c r="D296" s="450" t="s">
        <v>779</v>
      </c>
      <c r="E296" s="451">
        <v>2020</v>
      </c>
      <c r="F296" s="451">
        <v>2023</v>
      </c>
      <c r="G296" s="451">
        <v>2027</v>
      </c>
      <c r="H296" s="451" t="s">
        <v>413</v>
      </c>
      <c r="I296" s="424" t="s">
        <v>798</v>
      </c>
      <c r="J296" s="467"/>
      <c r="K296" s="448">
        <v>1.4</v>
      </c>
      <c r="L296" s="448">
        <v>1.4</v>
      </c>
      <c r="M296" s="427" t="s">
        <v>923</v>
      </c>
      <c r="N296" s="466" t="s">
        <v>113</v>
      </c>
      <c r="O296" s="446" t="s">
        <v>875</v>
      </c>
      <c r="P296" s="428" t="str">
        <f>IF(tabProjList[[#This Row],[Link 1]]&lt;&gt;"",HYPERLINK(tabProjList[[#This Row],[Link 1]],"Link 1"),"")</f>
        <v>Link 1</v>
      </c>
      <c r="Q296" s="428" t="str">
        <f>IF(tabProjList[[#This Row],[Link 2]]&lt;&gt;"",HYPERLINK(tabProjList[[#This Row],[Link 2]],"Link 2"),"")</f>
        <v>Link 2</v>
      </c>
      <c r="R296" s="428" t="str">
        <f>IF(tabProjList[[#This Row],[Link 3]]&lt;&gt;"",HYPERLINK(tabProjList[[#This Row],[Link 3]],"Link 3"),"")</f>
        <v>Link 3</v>
      </c>
      <c r="S296" s="428" t="str">
        <f>IF(tabProjList[[#This Row],[Link 4]]&lt;&gt;"",HYPERLINK(tabProjList[[#This Row],[Link 4]],"Link 4"),"")</f>
        <v>Link 4</v>
      </c>
      <c r="T296" s="428" t="str">
        <f>IF(tabProjList[[#This Row],[Link 5]]&lt;&gt;"",HYPERLINK(tabProjList[[#This Row],[Link 5]],"Link 5"),"")</f>
        <v/>
      </c>
      <c r="U296" s="428" t="str">
        <f>IF(tabProjList[[#This Row],[Link 6]]&lt;&gt;"",HYPERLINK(tabProjList[[#This Row],[Link 6]],"Link 6"),"")</f>
        <v/>
      </c>
      <c r="V296" s="428" t="str">
        <f>IF(tabProjList[[#This Row],[Link 7]]&lt;&gt;"",HYPERLINK(tabProjList[[#This Row],[Link 7]],"Link 7"),"")</f>
        <v/>
      </c>
      <c r="W296" s="446" t="s">
        <v>1862</v>
      </c>
      <c r="X296" s="446" t="s">
        <v>1861</v>
      </c>
      <c r="Y296" s="446" t="s">
        <v>1860</v>
      </c>
      <c r="Z296" s="446" t="s">
        <v>1859</v>
      </c>
      <c r="AA296" s="446" t="s">
        <v>413</v>
      </c>
      <c r="AB296" s="446" t="s">
        <v>413</v>
      </c>
      <c r="AC296" s="446" t="s">
        <v>413</v>
      </c>
    </row>
    <row r="297" spans="1:29" hidden="1">
      <c r="A297" s="434" t="s">
        <v>1858</v>
      </c>
      <c r="B297" s="450" t="s">
        <v>878</v>
      </c>
      <c r="C297" s="423" t="s">
        <v>1857</v>
      </c>
      <c r="D297" s="450" t="s">
        <v>779</v>
      </c>
      <c r="E297" s="451">
        <v>2019</v>
      </c>
      <c r="F297" s="451">
        <v>2023</v>
      </c>
      <c r="G297" s="451">
        <v>2026</v>
      </c>
      <c r="H297" s="451" t="s">
        <v>413</v>
      </c>
      <c r="I297" s="424" t="s">
        <v>798</v>
      </c>
      <c r="J297" s="449"/>
      <c r="K297" s="448">
        <v>0.81</v>
      </c>
      <c r="L297" s="448">
        <v>0.81</v>
      </c>
      <c r="M297" s="427" t="s">
        <v>923</v>
      </c>
      <c r="N297" s="466" t="s">
        <v>113</v>
      </c>
      <c r="O297" s="446" t="s">
        <v>1198</v>
      </c>
      <c r="P297" s="428" t="str">
        <f>IF(tabProjList[[#This Row],[Link 1]]&lt;&gt;"",HYPERLINK(tabProjList[[#This Row],[Link 1]],"Link 1"),"")</f>
        <v>Link 1</v>
      </c>
      <c r="Q297" s="428" t="str">
        <f>IF(tabProjList[[#This Row],[Link 2]]&lt;&gt;"",HYPERLINK(tabProjList[[#This Row],[Link 2]],"Link 2"),"")</f>
        <v>Link 2</v>
      </c>
      <c r="R297" s="428" t="str">
        <f>IF(tabProjList[[#This Row],[Link 3]]&lt;&gt;"",HYPERLINK(tabProjList[[#This Row],[Link 3]],"Link 3"),"")</f>
        <v>Link 3</v>
      </c>
      <c r="S297" s="428" t="str">
        <f>IF(tabProjList[[#This Row],[Link 4]]&lt;&gt;"",HYPERLINK(tabProjList[[#This Row],[Link 4]],"Link 4"),"")</f>
        <v>Link 4</v>
      </c>
      <c r="T297" s="428" t="str">
        <f>IF(tabProjList[[#This Row],[Link 5]]&lt;&gt;"",HYPERLINK(tabProjList[[#This Row],[Link 5]],"Link 5"),"")</f>
        <v>Link 5</v>
      </c>
      <c r="U297" s="428" t="str">
        <f>IF(tabProjList[[#This Row],[Link 6]]&lt;&gt;"",HYPERLINK(tabProjList[[#This Row],[Link 6]],"Link 6"),"")</f>
        <v>Link 6</v>
      </c>
      <c r="V297" s="428" t="str">
        <f>IF(tabProjList[[#This Row],[Link 7]]&lt;&gt;"",HYPERLINK(tabProjList[[#This Row],[Link 7]],"Link 7"),"")</f>
        <v>Link 7</v>
      </c>
      <c r="W297" s="446" t="s">
        <v>1856</v>
      </c>
      <c r="X297" s="446" t="s">
        <v>1855</v>
      </c>
      <c r="Y297" s="446" t="s">
        <v>1854</v>
      </c>
      <c r="Z297" s="446" t="s">
        <v>1853</v>
      </c>
      <c r="AA297" s="446" t="s">
        <v>1852</v>
      </c>
      <c r="AB297" s="446" t="s">
        <v>1851</v>
      </c>
      <c r="AC297" s="446" t="s">
        <v>1850</v>
      </c>
    </row>
    <row r="298" spans="1:29" hidden="1">
      <c r="A298" s="434" t="s">
        <v>1849</v>
      </c>
      <c r="B298" s="450" t="s">
        <v>878</v>
      </c>
      <c r="C298" s="423"/>
      <c r="D298" s="508" t="s">
        <v>779</v>
      </c>
      <c r="E298" s="425">
        <v>2019</v>
      </c>
      <c r="F298" s="451" t="s">
        <v>413</v>
      </c>
      <c r="G298" s="451">
        <v>2030</v>
      </c>
      <c r="H298" s="451" t="s">
        <v>413</v>
      </c>
      <c r="I298" s="424" t="s">
        <v>798</v>
      </c>
      <c r="J298" s="449"/>
      <c r="K298" s="448">
        <v>8.1</v>
      </c>
      <c r="L298" s="448">
        <v>8.1</v>
      </c>
      <c r="M298" s="427" t="s">
        <v>923</v>
      </c>
      <c r="N298" s="466" t="s">
        <v>113</v>
      </c>
      <c r="O298" s="446" t="s">
        <v>1198</v>
      </c>
      <c r="P298" s="428" t="str">
        <f>IF(tabProjList[[#This Row],[Link 1]]&lt;&gt;"",HYPERLINK(tabProjList[[#This Row],[Link 1]],"Link 1"),"")</f>
        <v/>
      </c>
      <c r="Q298" s="428" t="str">
        <f>IF(tabProjList[[#This Row],[Link 2]]&lt;&gt;"",HYPERLINK(tabProjList[[#This Row],[Link 2]],"Link 2"),"")</f>
        <v/>
      </c>
      <c r="R298" s="428" t="str">
        <f>IF(tabProjList[[#This Row],[Link 3]]&lt;&gt;"",HYPERLINK(tabProjList[[#This Row],[Link 3]],"Link 3"),"")</f>
        <v/>
      </c>
      <c r="S298" s="428" t="str">
        <f>IF(tabProjList[[#This Row],[Link 4]]&lt;&gt;"",HYPERLINK(tabProjList[[#This Row],[Link 4]],"Link 4"),"")</f>
        <v/>
      </c>
      <c r="T298" s="428" t="str">
        <f>IF(tabProjList[[#This Row],[Link 5]]&lt;&gt;"",HYPERLINK(tabProjList[[#This Row],[Link 5]],"Link 5"),"")</f>
        <v/>
      </c>
      <c r="U298" s="428" t="str">
        <f>IF(tabProjList[[#This Row],[Link 6]]&lt;&gt;"",HYPERLINK(tabProjList[[#This Row],[Link 6]],"Link 6"),"")</f>
        <v/>
      </c>
      <c r="V298" s="428" t="str">
        <f>IF(tabProjList[[#This Row],[Link 7]]&lt;&gt;"",HYPERLINK(tabProjList[[#This Row],[Link 7]],"Link 7"),"")</f>
        <v/>
      </c>
      <c r="W298" s="446" t="s">
        <v>413</v>
      </c>
      <c r="X298" s="446" t="s">
        <v>413</v>
      </c>
      <c r="Y298" s="446" t="s">
        <v>413</v>
      </c>
      <c r="Z298" s="446" t="s">
        <v>413</v>
      </c>
      <c r="AA298" s="446" t="s">
        <v>413</v>
      </c>
      <c r="AB298" s="446" t="s">
        <v>413</v>
      </c>
      <c r="AC298" s="446" t="s">
        <v>413</v>
      </c>
    </row>
    <row r="299" spans="1:29" hidden="1">
      <c r="A299" s="421" t="s">
        <v>1848</v>
      </c>
      <c r="B299" s="422" t="s">
        <v>1028</v>
      </c>
      <c r="C299" s="423" t="s">
        <v>1847</v>
      </c>
      <c r="D299" s="424" t="s">
        <v>777</v>
      </c>
      <c r="E299" s="425">
        <v>2021</v>
      </c>
      <c r="F299" s="425" t="s">
        <v>413</v>
      </c>
      <c r="G299" s="425">
        <v>2025</v>
      </c>
      <c r="H299" s="425" t="s">
        <v>413</v>
      </c>
      <c r="I299" s="424" t="s">
        <v>798</v>
      </c>
      <c r="J299" s="509"/>
      <c r="K299" s="425">
        <v>0.5</v>
      </c>
      <c r="L299" s="425">
        <v>0.5</v>
      </c>
      <c r="M299" s="452" t="s">
        <v>1065</v>
      </c>
      <c r="N299" s="454" t="s">
        <v>101</v>
      </c>
      <c r="O299" s="446"/>
      <c r="P299" s="428" t="str">
        <f>IF(tabProjList[[#This Row],[Link 1]]&lt;&gt;"",HYPERLINK(tabProjList[[#This Row],[Link 1]],"Link 1"),"")</f>
        <v>Link 1</v>
      </c>
      <c r="Q299" s="428" t="str">
        <f>IF(tabProjList[[#This Row],[Link 2]]&lt;&gt;"",HYPERLINK(tabProjList[[#This Row],[Link 2]],"Link 2"),"")</f>
        <v/>
      </c>
      <c r="R299" s="428" t="str">
        <f>IF(tabProjList[[#This Row],[Link 3]]&lt;&gt;"",HYPERLINK(tabProjList[[#This Row],[Link 3]],"Link 3"),"")</f>
        <v/>
      </c>
      <c r="S299" s="428" t="str">
        <f>IF(tabProjList[[#This Row],[Link 4]]&lt;&gt;"",HYPERLINK(tabProjList[[#This Row],[Link 4]],"Link 4"),"")</f>
        <v/>
      </c>
      <c r="T299" s="428" t="str">
        <f>IF(tabProjList[[#This Row],[Link 5]]&lt;&gt;"",HYPERLINK(tabProjList[[#This Row],[Link 5]],"Link 5"),"")</f>
        <v/>
      </c>
      <c r="U299" s="428" t="str">
        <f>IF(tabProjList[[#This Row],[Link 6]]&lt;&gt;"",HYPERLINK(tabProjList[[#This Row],[Link 6]],"Link 6"),"")</f>
        <v/>
      </c>
      <c r="V299" s="428" t="str">
        <f>IF(tabProjList[[#This Row],[Link 7]]&lt;&gt;"",HYPERLINK(tabProjList[[#This Row],[Link 7]],"Link 7"),"")</f>
        <v/>
      </c>
      <c r="W299" s="446" t="s">
        <v>1846</v>
      </c>
      <c r="X299" s="446" t="s">
        <v>413</v>
      </c>
      <c r="Y299" s="446" t="s">
        <v>413</v>
      </c>
      <c r="Z299" s="446" t="s">
        <v>413</v>
      </c>
      <c r="AA299" s="446" t="s">
        <v>413</v>
      </c>
      <c r="AB299" s="446" t="s">
        <v>413</v>
      </c>
      <c r="AC299" s="446" t="s">
        <v>413</v>
      </c>
    </row>
    <row r="300" spans="1:29" hidden="1">
      <c r="A300" s="421" t="s">
        <v>1845</v>
      </c>
      <c r="B300" s="422" t="s">
        <v>992</v>
      </c>
      <c r="C300" s="423" t="s">
        <v>1844</v>
      </c>
      <c r="D300" s="450" t="s">
        <v>777</v>
      </c>
      <c r="E300" s="453">
        <v>2021</v>
      </c>
      <c r="F300" s="453" t="s">
        <v>413</v>
      </c>
      <c r="G300" s="453">
        <v>2027</v>
      </c>
      <c r="H300" s="453" t="s">
        <v>413</v>
      </c>
      <c r="I300" s="424" t="s">
        <v>798</v>
      </c>
      <c r="J300" s="449"/>
      <c r="K300" s="448"/>
      <c r="L300" s="448"/>
      <c r="M300" s="427" t="s">
        <v>928</v>
      </c>
      <c r="N300" s="454" t="s">
        <v>101</v>
      </c>
      <c r="O300" s="446"/>
      <c r="P300" s="428" t="str">
        <f>IF(tabProjList[[#This Row],[Link 1]]&lt;&gt;"",HYPERLINK(tabProjList[[#This Row],[Link 1]],"Link 1"),"")</f>
        <v>Link 1</v>
      </c>
      <c r="Q300" s="428" t="str">
        <f>IF(tabProjList[[#This Row],[Link 2]]&lt;&gt;"",HYPERLINK(tabProjList[[#This Row],[Link 2]],"Link 2"),"")</f>
        <v>Link 2</v>
      </c>
      <c r="R300" s="428" t="str">
        <f>IF(tabProjList[[#This Row],[Link 3]]&lt;&gt;"",HYPERLINK(tabProjList[[#This Row],[Link 3]],"Link 3"),"")</f>
        <v/>
      </c>
      <c r="S300" s="428" t="str">
        <f>IF(tabProjList[[#This Row],[Link 4]]&lt;&gt;"",HYPERLINK(tabProjList[[#This Row],[Link 4]],"Link 4"),"")</f>
        <v/>
      </c>
      <c r="T300" s="428" t="str">
        <f>IF(tabProjList[[#This Row],[Link 5]]&lt;&gt;"",HYPERLINK(tabProjList[[#This Row],[Link 5]],"Link 5"),"")</f>
        <v/>
      </c>
      <c r="U300" s="428" t="str">
        <f>IF(tabProjList[[#This Row],[Link 6]]&lt;&gt;"",HYPERLINK(tabProjList[[#This Row],[Link 6]],"Link 6"),"")</f>
        <v/>
      </c>
      <c r="V300" s="428" t="str">
        <f>IF(tabProjList[[#This Row],[Link 7]]&lt;&gt;"",HYPERLINK(tabProjList[[#This Row],[Link 7]],"Link 7"),"")</f>
        <v/>
      </c>
      <c r="W300" s="446" t="s">
        <v>1843</v>
      </c>
      <c r="X300" s="446" t="s">
        <v>1332</v>
      </c>
      <c r="Y300" s="446" t="s">
        <v>413</v>
      </c>
      <c r="Z300" s="446" t="s">
        <v>413</v>
      </c>
      <c r="AA300" s="446" t="s">
        <v>413</v>
      </c>
      <c r="AB300" s="446" t="s">
        <v>413</v>
      </c>
      <c r="AC300" s="446" t="s">
        <v>413</v>
      </c>
    </row>
    <row r="301" spans="1:29" hidden="1">
      <c r="A301" s="434" t="s">
        <v>1842</v>
      </c>
      <c r="B301" s="450" t="s">
        <v>87</v>
      </c>
      <c r="C301" s="423" t="s">
        <v>1841</v>
      </c>
      <c r="D301" s="450" t="s">
        <v>779</v>
      </c>
      <c r="E301" s="451">
        <v>2013</v>
      </c>
      <c r="F301" s="451">
        <v>2024</v>
      </c>
      <c r="G301" s="451">
        <v>2026</v>
      </c>
      <c r="H301" s="451" t="s">
        <v>413</v>
      </c>
      <c r="I301" s="424" t="s">
        <v>798</v>
      </c>
      <c r="J301" s="449"/>
      <c r="K301" s="448">
        <v>8.1</v>
      </c>
      <c r="L301" s="448">
        <v>9.6999999999999993</v>
      </c>
      <c r="M301" s="427" t="s">
        <v>986</v>
      </c>
      <c r="N301" s="454" t="s">
        <v>113</v>
      </c>
      <c r="O301" s="446"/>
      <c r="P301" s="428" t="str">
        <f>IF(tabProjList[[#This Row],[Link 1]]&lt;&gt;"",HYPERLINK(tabProjList[[#This Row],[Link 1]],"Link 1"),"")</f>
        <v>Link 1</v>
      </c>
      <c r="Q301" s="428" t="str">
        <f>IF(tabProjList[[#This Row],[Link 2]]&lt;&gt;"",HYPERLINK(tabProjList[[#This Row],[Link 2]],"Link 2"),"")</f>
        <v/>
      </c>
      <c r="R301" s="428" t="str">
        <f>IF(tabProjList[[#This Row],[Link 3]]&lt;&gt;"",HYPERLINK(tabProjList[[#This Row],[Link 3]],"Link 3"),"")</f>
        <v/>
      </c>
      <c r="S301" s="428" t="str">
        <f>IF(tabProjList[[#This Row],[Link 4]]&lt;&gt;"",HYPERLINK(tabProjList[[#This Row],[Link 4]],"Link 4"),"")</f>
        <v/>
      </c>
      <c r="T301" s="428" t="str">
        <f>IF(tabProjList[[#This Row],[Link 5]]&lt;&gt;"",HYPERLINK(tabProjList[[#This Row],[Link 5]],"Link 5"),"")</f>
        <v/>
      </c>
      <c r="U301" s="428" t="str">
        <f>IF(tabProjList[[#This Row],[Link 6]]&lt;&gt;"",HYPERLINK(tabProjList[[#This Row],[Link 6]],"Link 6"),"")</f>
        <v/>
      </c>
      <c r="V301" s="428" t="str">
        <f>IF(tabProjList[[#This Row],[Link 7]]&lt;&gt;"",HYPERLINK(tabProjList[[#This Row],[Link 7]],"Link 7"),"")</f>
        <v/>
      </c>
      <c r="W301" s="446" t="s">
        <v>1840</v>
      </c>
      <c r="X301" s="446" t="s">
        <v>413</v>
      </c>
      <c r="Y301" s="446" t="s">
        <v>413</v>
      </c>
      <c r="Z301" s="446" t="s">
        <v>413</v>
      </c>
      <c r="AA301" s="446" t="s">
        <v>413</v>
      </c>
      <c r="AB301" s="446" t="s">
        <v>413</v>
      </c>
      <c r="AC301" s="446" t="s">
        <v>413</v>
      </c>
    </row>
    <row r="302" spans="1:29" hidden="1">
      <c r="A302" s="421" t="s">
        <v>1839</v>
      </c>
      <c r="B302" s="422" t="s">
        <v>87</v>
      </c>
      <c r="C302" s="423" t="s">
        <v>1838</v>
      </c>
      <c r="D302" s="422" t="s">
        <v>892</v>
      </c>
      <c r="E302" s="453">
        <v>2009</v>
      </c>
      <c r="F302" s="472">
        <v>2011</v>
      </c>
      <c r="G302" s="453">
        <v>2017</v>
      </c>
      <c r="H302" s="453" t="s">
        <v>413</v>
      </c>
      <c r="I302" s="424" t="s">
        <v>302</v>
      </c>
      <c r="J302" s="424"/>
      <c r="K302" s="425">
        <v>0.5</v>
      </c>
      <c r="L302" s="425">
        <v>1</v>
      </c>
      <c r="M302" s="452" t="s">
        <v>986</v>
      </c>
      <c r="N302" s="454" t="s">
        <v>113</v>
      </c>
      <c r="O302" s="446"/>
      <c r="P302" s="428" t="str">
        <f>IF(tabProjList[[#This Row],[Link 1]]&lt;&gt;"",HYPERLINK(tabProjList[[#This Row],[Link 1]],"Link 1"),"")</f>
        <v>Link 1</v>
      </c>
      <c r="Q302" s="428" t="str">
        <f>IF(tabProjList[[#This Row],[Link 2]]&lt;&gt;"",HYPERLINK(tabProjList[[#This Row],[Link 2]],"Link 2"),"")</f>
        <v>Link 2</v>
      </c>
      <c r="R302" s="428" t="str">
        <f>IF(tabProjList[[#This Row],[Link 3]]&lt;&gt;"",HYPERLINK(tabProjList[[#This Row],[Link 3]],"Link 3"),"")</f>
        <v>Link 3</v>
      </c>
      <c r="S302" s="428" t="str">
        <f>IF(tabProjList[[#This Row],[Link 4]]&lt;&gt;"",HYPERLINK(tabProjList[[#This Row],[Link 4]],"Link 4"),"")</f>
        <v>Link 4</v>
      </c>
      <c r="T302" s="428" t="str">
        <f>IF(tabProjList[[#This Row],[Link 5]]&lt;&gt;"",HYPERLINK(tabProjList[[#This Row],[Link 5]],"Link 5"),"")</f>
        <v>Link 5</v>
      </c>
      <c r="U302" s="428" t="str">
        <f>IF(tabProjList[[#This Row],[Link 6]]&lt;&gt;"",HYPERLINK(tabProjList[[#This Row],[Link 6]],"Link 6"),"")</f>
        <v>Link 6</v>
      </c>
      <c r="V302" s="428" t="str">
        <f>IF(tabProjList[[#This Row],[Link 7]]&lt;&gt;"",HYPERLINK(tabProjList[[#This Row],[Link 7]],"Link 7"),"")</f>
        <v>Link 7</v>
      </c>
      <c r="W302" s="446" t="s">
        <v>1834</v>
      </c>
      <c r="X302" s="446" t="s">
        <v>1837</v>
      </c>
      <c r="Y302" s="446" t="s">
        <v>1836</v>
      </c>
      <c r="Z302" s="446" t="s">
        <v>1835</v>
      </c>
      <c r="AA302" s="446" t="s">
        <v>1834</v>
      </c>
      <c r="AB302" s="446" t="s">
        <v>1833</v>
      </c>
      <c r="AC302" s="446" t="s">
        <v>1832</v>
      </c>
    </row>
    <row r="303" spans="1:29" hidden="1">
      <c r="A303" s="421" t="s">
        <v>1831</v>
      </c>
      <c r="B303" s="422" t="s">
        <v>1830</v>
      </c>
      <c r="C303" s="423" t="s">
        <v>1829</v>
      </c>
      <c r="D303" s="450" t="s">
        <v>892</v>
      </c>
      <c r="E303" s="453" t="s">
        <v>413</v>
      </c>
      <c r="F303" s="453" t="s">
        <v>413</v>
      </c>
      <c r="G303" s="453">
        <v>2014</v>
      </c>
      <c r="H303" s="453">
        <v>2011</v>
      </c>
      <c r="I303" s="424" t="s">
        <v>1744</v>
      </c>
      <c r="J303" s="449"/>
      <c r="K303" s="448">
        <v>0.5</v>
      </c>
      <c r="L303" s="448">
        <v>0.5</v>
      </c>
      <c r="M303" s="427" t="s">
        <v>899</v>
      </c>
      <c r="N303" s="489" t="s">
        <v>113</v>
      </c>
      <c r="O303" s="446"/>
      <c r="P303" s="428" t="str">
        <f>IF(tabProjList[[#This Row],[Link 1]]&lt;&gt;"",HYPERLINK(tabProjList[[#This Row],[Link 1]],"Link 1"),"")</f>
        <v>Link 1</v>
      </c>
      <c r="Q303" s="428" t="str">
        <f>IF(tabProjList[[#This Row],[Link 2]]&lt;&gt;"",HYPERLINK(tabProjList[[#This Row],[Link 2]],"Link 2"),"")</f>
        <v>Link 2</v>
      </c>
      <c r="R303" s="428" t="str">
        <f>IF(tabProjList[[#This Row],[Link 3]]&lt;&gt;"",HYPERLINK(tabProjList[[#This Row],[Link 3]],"Link 3"),"")</f>
        <v/>
      </c>
      <c r="S303" s="428" t="str">
        <f>IF(tabProjList[[#This Row],[Link 4]]&lt;&gt;"",HYPERLINK(tabProjList[[#This Row],[Link 4]],"Link 4"),"")</f>
        <v/>
      </c>
      <c r="T303" s="428" t="str">
        <f>IF(tabProjList[[#This Row],[Link 5]]&lt;&gt;"",HYPERLINK(tabProjList[[#This Row],[Link 5]],"Link 5"),"")</f>
        <v/>
      </c>
      <c r="U303" s="428" t="str">
        <f>IF(tabProjList[[#This Row],[Link 6]]&lt;&gt;"",HYPERLINK(tabProjList[[#This Row],[Link 6]],"Link 6"),"")</f>
        <v/>
      </c>
      <c r="V303" s="428" t="str">
        <f>IF(tabProjList[[#This Row],[Link 7]]&lt;&gt;"",HYPERLINK(tabProjList[[#This Row],[Link 7]],"Link 7"),"")</f>
        <v/>
      </c>
      <c r="W303" s="446" t="s">
        <v>1828</v>
      </c>
      <c r="X303" s="446" t="s">
        <v>1827</v>
      </c>
      <c r="Y303" s="446" t="s">
        <v>413</v>
      </c>
      <c r="Z303" s="446" t="s">
        <v>413</v>
      </c>
      <c r="AA303" s="446" t="s">
        <v>413</v>
      </c>
      <c r="AB303" s="446" t="s">
        <v>413</v>
      </c>
      <c r="AC303" s="446" t="s">
        <v>413</v>
      </c>
    </row>
    <row r="304" spans="1:29" hidden="1">
      <c r="A304" s="434" t="s">
        <v>1826</v>
      </c>
      <c r="B304" s="450" t="s">
        <v>878</v>
      </c>
      <c r="C304" s="423" t="s">
        <v>1825</v>
      </c>
      <c r="D304" s="450" t="s">
        <v>779</v>
      </c>
      <c r="E304" s="451">
        <v>2021</v>
      </c>
      <c r="F304" s="451" t="s">
        <v>413</v>
      </c>
      <c r="G304" s="451" t="s">
        <v>413</v>
      </c>
      <c r="H304" s="451" t="s">
        <v>413</v>
      </c>
      <c r="I304" s="424" t="s">
        <v>798</v>
      </c>
      <c r="J304" s="449">
        <v>1</v>
      </c>
      <c r="K304" s="448"/>
      <c r="L304" s="448"/>
      <c r="M304" s="455" t="s">
        <v>928</v>
      </c>
      <c r="N304" s="466" t="s">
        <v>113</v>
      </c>
      <c r="O304" s="446" t="s">
        <v>1198</v>
      </c>
      <c r="P304" s="428" t="str">
        <f>IF(tabProjList[[#This Row],[Link 1]]&lt;&gt;"",HYPERLINK(tabProjList[[#This Row],[Link 1]],"Link 1"),"")</f>
        <v>Link 1</v>
      </c>
      <c r="Q304" s="428" t="str">
        <f>IF(tabProjList[[#This Row],[Link 2]]&lt;&gt;"",HYPERLINK(tabProjList[[#This Row],[Link 2]],"Link 2"),"")</f>
        <v>Link 2</v>
      </c>
      <c r="R304" s="428" t="str">
        <f>IF(tabProjList[[#This Row],[Link 3]]&lt;&gt;"",HYPERLINK(tabProjList[[#This Row],[Link 3]],"Link 3"),"")</f>
        <v>Link 3</v>
      </c>
      <c r="S304" s="428" t="str">
        <f>IF(tabProjList[[#This Row],[Link 4]]&lt;&gt;"",HYPERLINK(tabProjList[[#This Row],[Link 4]],"Link 4"),"")</f>
        <v/>
      </c>
      <c r="T304" s="428" t="str">
        <f>IF(tabProjList[[#This Row],[Link 5]]&lt;&gt;"",HYPERLINK(tabProjList[[#This Row],[Link 5]],"Link 5"),"")</f>
        <v/>
      </c>
      <c r="U304" s="428" t="str">
        <f>IF(tabProjList[[#This Row],[Link 6]]&lt;&gt;"",HYPERLINK(tabProjList[[#This Row],[Link 6]],"Link 6"),"")</f>
        <v/>
      </c>
      <c r="V304" s="428" t="str">
        <f>IF(tabProjList[[#This Row],[Link 7]]&lt;&gt;"",HYPERLINK(tabProjList[[#This Row],[Link 7]],"Link 7"),"")</f>
        <v/>
      </c>
      <c r="W304" s="446" t="s">
        <v>1824</v>
      </c>
      <c r="X304" s="446" t="s">
        <v>1823</v>
      </c>
      <c r="Y304" s="446" t="s">
        <v>1822</v>
      </c>
      <c r="Z304" s="446" t="s">
        <v>413</v>
      </c>
      <c r="AA304" s="446" t="s">
        <v>413</v>
      </c>
      <c r="AB304" s="446" t="s">
        <v>413</v>
      </c>
      <c r="AC304" s="446" t="s">
        <v>413</v>
      </c>
    </row>
    <row r="305" spans="1:29" hidden="1">
      <c r="A305" s="434" t="s">
        <v>1821</v>
      </c>
      <c r="B305" s="450" t="s">
        <v>1820</v>
      </c>
      <c r="C305" s="423" t="s">
        <v>1819</v>
      </c>
      <c r="D305" s="422" t="s">
        <v>892</v>
      </c>
      <c r="E305" s="470">
        <v>2021</v>
      </c>
      <c r="F305" s="448" t="s">
        <v>413</v>
      </c>
      <c r="G305" s="448">
        <v>2025</v>
      </c>
      <c r="H305" s="448" t="s">
        <v>413</v>
      </c>
      <c r="I305" s="424" t="s">
        <v>798</v>
      </c>
      <c r="J305" s="449"/>
      <c r="K305" s="448">
        <v>0.7</v>
      </c>
      <c r="L305" s="448">
        <v>0.7</v>
      </c>
      <c r="M305" s="452" t="s">
        <v>881</v>
      </c>
      <c r="N305" s="454" t="s">
        <v>1818</v>
      </c>
      <c r="O305" s="446"/>
      <c r="P305" s="428" t="str">
        <f>IF(tabProjList[[#This Row],[Link 1]]&lt;&gt;"",HYPERLINK(tabProjList[[#This Row],[Link 1]],"Link 1"),"")</f>
        <v>Link 1</v>
      </c>
      <c r="Q305" s="428" t="str">
        <f>IF(tabProjList[[#This Row],[Link 2]]&lt;&gt;"",HYPERLINK(tabProjList[[#This Row],[Link 2]],"Link 2"),"")</f>
        <v>Link 2</v>
      </c>
      <c r="R305" s="428" t="str">
        <f>IF(tabProjList[[#This Row],[Link 3]]&lt;&gt;"",HYPERLINK(tabProjList[[#This Row],[Link 3]],"Link 3"),"")</f>
        <v/>
      </c>
      <c r="S305" s="428" t="str">
        <f>IF(tabProjList[[#This Row],[Link 4]]&lt;&gt;"",HYPERLINK(tabProjList[[#This Row],[Link 4]],"Link 4"),"")</f>
        <v/>
      </c>
      <c r="T305" s="428" t="str">
        <f>IF(tabProjList[[#This Row],[Link 5]]&lt;&gt;"",HYPERLINK(tabProjList[[#This Row],[Link 5]],"Link 5"),"")</f>
        <v/>
      </c>
      <c r="U305" s="428" t="str">
        <f>IF(tabProjList[[#This Row],[Link 6]]&lt;&gt;"",HYPERLINK(tabProjList[[#This Row],[Link 6]],"Link 6"),"")</f>
        <v/>
      </c>
      <c r="V305" s="428" t="str">
        <f>IF(tabProjList[[#This Row],[Link 7]]&lt;&gt;"",HYPERLINK(tabProjList[[#This Row],[Link 7]],"Link 7"),"")</f>
        <v/>
      </c>
      <c r="W305" s="446" t="s">
        <v>1817</v>
      </c>
      <c r="X305" s="446" t="s">
        <v>1816</v>
      </c>
      <c r="Y305" s="446" t="s">
        <v>413</v>
      </c>
      <c r="Z305" s="446" t="s">
        <v>413</v>
      </c>
      <c r="AA305" s="446" t="s">
        <v>413</v>
      </c>
      <c r="AB305" s="446" t="s">
        <v>413</v>
      </c>
      <c r="AC305" s="446" t="s">
        <v>413</v>
      </c>
    </row>
    <row r="306" spans="1:29" hidden="1">
      <c r="A306" s="421" t="s">
        <v>1815</v>
      </c>
      <c r="B306" s="422" t="s">
        <v>1766</v>
      </c>
      <c r="C306" s="423" t="s">
        <v>1814</v>
      </c>
      <c r="D306" s="422" t="s">
        <v>779</v>
      </c>
      <c r="E306" s="453">
        <v>2021</v>
      </c>
      <c r="F306" s="472">
        <v>2023</v>
      </c>
      <c r="G306" s="453">
        <v>2030</v>
      </c>
      <c r="H306" s="453" t="s">
        <v>413</v>
      </c>
      <c r="I306" s="424" t="s">
        <v>798</v>
      </c>
      <c r="J306" s="424"/>
      <c r="K306" s="425"/>
      <c r="L306" s="425"/>
      <c r="M306" s="452" t="s">
        <v>876</v>
      </c>
      <c r="N306" s="454" t="s">
        <v>898</v>
      </c>
      <c r="O306" s="446"/>
      <c r="P306" s="428" t="str">
        <f>IF(tabProjList[[#This Row],[Link 1]]&lt;&gt;"",HYPERLINK(tabProjList[[#This Row],[Link 1]],"Link 1"),"")</f>
        <v/>
      </c>
      <c r="Q306" s="428" t="str">
        <f>IF(tabProjList[[#This Row],[Link 2]]&lt;&gt;"",HYPERLINK(tabProjList[[#This Row],[Link 2]],"Link 2"),"")</f>
        <v/>
      </c>
      <c r="R306" s="428" t="str">
        <f>IF(tabProjList[[#This Row],[Link 3]]&lt;&gt;"",HYPERLINK(tabProjList[[#This Row],[Link 3]],"Link 3"),"")</f>
        <v/>
      </c>
      <c r="S306" s="428" t="str">
        <f>IF(tabProjList[[#This Row],[Link 4]]&lt;&gt;"",HYPERLINK(tabProjList[[#This Row],[Link 4]],"Link 4"),"")</f>
        <v/>
      </c>
      <c r="T306" s="428" t="str">
        <f>IF(tabProjList[[#This Row],[Link 5]]&lt;&gt;"",HYPERLINK(tabProjList[[#This Row],[Link 5]],"Link 5"),"")</f>
        <v/>
      </c>
      <c r="U306" s="428" t="str">
        <f>IF(tabProjList[[#This Row],[Link 6]]&lt;&gt;"",HYPERLINK(tabProjList[[#This Row],[Link 6]],"Link 6"),"")</f>
        <v/>
      </c>
      <c r="V306" s="428" t="str">
        <f>IF(tabProjList[[#This Row],[Link 7]]&lt;&gt;"",HYPERLINK(tabProjList[[#This Row],[Link 7]],"Link 7"),"")</f>
        <v/>
      </c>
      <c r="W306" s="446" t="s">
        <v>413</v>
      </c>
      <c r="X306" s="446" t="s">
        <v>413</v>
      </c>
      <c r="Y306" s="446" t="s">
        <v>413</v>
      </c>
      <c r="Z306" s="446" t="s">
        <v>413</v>
      </c>
      <c r="AA306" s="446" t="s">
        <v>413</v>
      </c>
      <c r="AB306" s="446" t="s">
        <v>413</v>
      </c>
      <c r="AC306" s="446" t="s">
        <v>413</v>
      </c>
    </row>
    <row r="307" spans="1:29" hidden="1">
      <c r="A307" s="474" t="s">
        <v>1813</v>
      </c>
      <c r="B307" s="472" t="s">
        <v>878</v>
      </c>
      <c r="C307" s="473" t="s">
        <v>1812</v>
      </c>
      <c r="D307" s="422" t="s">
        <v>779</v>
      </c>
      <c r="E307" s="472">
        <v>2021</v>
      </c>
      <c r="F307" s="472" t="s">
        <v>413</v>
      </c>
      <c r="G307" s="451">
        <v>2030</v>
      </c>
      <c r="H307" s="451" t="s">
        <v>413</v>
      </c>
      <c r="I307" s="424" t="s">
        <v>798</v>
      </c>
      <c r="J307" s="471"/>
      <c r="K307" s="470">
        <v>1</v>
      </c>
      <c r="L307" s="470">
        <v>1</v>
      </c>
      <c r="M307" s="427" t="s">
        <v>923</v>
      </c>
      <c r="N307" s="454" t="s">
        <v>113</v>
      </c>
      <c r="O307" s="446" t="s">
        <v>1317</v>
      </c>
      <c r="P307" s="428" t="str">
        <f>IF(tabProjList[[#This Row],[Link 1]]&lt;&gt;"",HYPERLINK(tabProjList[[#This Row],[Link 1]],"Link 1"),"")</f>
        <v>Link 1</v>
      </c>
      <c r="Q307" s="428" t="str">
        <f>IF(tabProjList[[#This Row],[Link 2]]&lt;&gt;"",HYPERLINK(tabProjList[[#This Row],[Link 2]],"Link 2"),"")</f>
        <v>Link 2</v>
      </c>
      <c r="R307" s="428" t="str">
        <f>IF(tabProjList[[#This Row],[Link 3]]&lt;&gt;"",HYPERLINK(tabProjList[[#This Row],[Link 3]],"Link 3"),"")</f>
        <v/>
      </c>
      <c r="S307" s="428" t="str">
        <f>IF(tabProjList[[#This Row],[Link 4]]&lt;&gt;"",HYPERLINK(tabProjList[[#This Row],[Link 4]],"Link 4"),"")</f>
        <v/>
      </c>
      <c r="T307" s="428" t="str">
        <f>IF(tabProjList[[#This Row],[Link 5]]&lt;&gt;"",HYPERLINK(tabProjList[[#This Row],[Link 5]],"Link 5"),"")</f>
        <v/>
      </c>
      <c r="U307" s="428" t="str">
        <f>IF(tabProjList[[#This Row],[Link 6]]&lt;&gt;"",HYPERLINK(tabProjList[[#This Row],[Link 6]],"Link 6"),"")</f>
        <v/>
      </c>
      <c r="V307" s="428" t="str">
        <f>IF(tabProjList[[#This Row],[Link 7]]&lt;&gt;"",HYPERLINK(tabProjList[[#This Row],[Link 7]],"Link 7"),"")</f>
        <v/>
      </c>
      <c r="W307" s="446" t="s">
        <v>1811</v>
      </c>
      <c r="X307" s="446" t="s">
        <v>1810</v>
      </c>
      <c r="Y307" s="446" t="s">
        <v>413</v>
      </c>
      <c r="Z307" s="446" t="s">
        <v>413</v>
      </c>
      <c r="AA307" s="446" t="s">
        <v>413</v>
      </c>
      <c r="AB307" s="446" t="s">
        <v>413</v>
      </c>
      <c r="AC307" s="446" t="s">
        <v>413</v>
      </c>
    </row>
    <row r="308" spans="1:29" hidden="1">
      <c r="A308" s="474" t="s">
        <v>1809</v>
      </c>
      <c r="B308" s="472" t="s">
        <v>102</v>
      </c>
      <c r="C308" s="473" t="s">
        <v>1808</v>
      </c>
      <c r="D308" s="422" t="s">
        <v>779</v>
      </c>
      <c r="E308" s="472">
        <v>2022</v>
      </c>
      <c r="F308" s="472" t="s">
        <v>413</v>
      </c>
      <c r="G308" s="451" t="s">
        <v>413</v>
      </c>
      <c r="H308" s="451" t="s">
        <v>413</v>
      </c>
      <c r="I308" s="424" t="s">
        <v>798</v>
      </c>
      <c r="J308" s="471"/>
      <c r="K308" s="470"/>
      <c r="L308" s="470"/>
      <c r="M308" s="452" t="s">
        <v>928</v>
      </c>
      <c r="N308" s="454" t="s">
        <v>898</v>
      </c>
      <c r="O308" s="446"/>
      <c r="P308" s="428" t="str">
        <f>IF(tabProjList[[#This Row],[Link 1]]&lt;&gt;"",HYPERLINK(tabProjList[[#This Row],[Link 1]],"Link 1"),"")</f>
        <v>Link 1</v>
      </c>
      <c r="Q308" s="428" t="str">
        <f>IF(tabProjList[[#This Row],[Link 2]]&lt;&gt;"",HYPERLINK(tabProjList[[#This Row],[Link 2]],"Link 2"),"")</f>
        <v/>
      </c>
      <c r="R308" s="428" t="str">
        <f>IF(tabProjList[[#This Row],[Link 3]]&lt;&gt;"",HYPERLINK(tabProjList[[#This Row],[Link 3]],"Link 3"),"")</f>
        <v/>
      </c>
      <c r="S308" s="428" t="str">
        <f>IF(tabProjList[[#This Row],[Link 4]]&lt;&gt;"",HYPERLINK(tabProjList[[#This Row],[Link 4]],"Link 4"),"")</f>
        <v/>
      </c>
      <c r="T308" s="428" t="str">
        <f>IF(tabProjList[[#This Row],[Link 5]]&lt;&gt;"",HYPERLINK(tabProjList[[#This Row],[Link 5]],"Link 5"),"")</f>
        <v/>
      </c>
      <c r="U308" s="428" t="str">
        <f>IF(tabProjList[[#This Row],[Link 6]]&lt;&gt;"",HYPERLINK(tabProjList[[#This Row],[Link 6]],"Link 6"),"")</f>
        <v/>
      </c>
      <c r="V308" s="428" t="str">
        <f>IF(tabProjList[[#This Row],[Link 7]]&lt;&gt;"",HYPERLINK(tabProjList[[#This Row],[Link 7]],"Link 7"),"")</f>
        <v/>
      </c>
      <c r="W308" s="446" t="s">
        <v>1807</v>
      </c>
      <c r="X308" s="446" t="s">
        <v>413</v>
      </c>
      <c r="Y308" s="446" t="s">
        <v>413</v>
      </c>
      <c r="Z308" s="446" t="s">
        <v>413</v>
      </c>
      <c r="AA308" s="446" t="s">
        <v>413</v>
      </c>
      <c r="AB308" s="446" t="s">
        <v>413</v>
      </c>
      <c r="AC308" s="446" t="s">
        <v>413</v>
      </c>
    </row>
    <row r="309" spans="1:29" hidden="1">
      <c r="A309" s="434" t="s">
        <v>1806</v>
      </c>
      <c r="B309" s="450" t="s">
        <v>1060</v>
      </c>
      <c r="C309" s="423" t="s">
        <v>1805</v>
      </c>
      <c r="D309" s="450" t="s">
        <v>779</v>
      </c>
      <c r="E309" s="451">
        <v>2018</v>
      </c>
      <c r="F309" s="451" t="s">
        <v>413</v>
      </c>
      <c r="G309" s="451">
        <v>2030</v>
      </c>
      <c r="H309" s="451" t="s">
        <v>413</v>
      </c>
      <c r="I309" s="424" t="s">
        <v>798</v>
      </c>
      <c r="J309" s="449"/>
      <c r="K309" s="448">
        <v>2.4137931034482758</v>
      </c>
      <c r="L309" s="448">
        <v>2.4137931034482758</v>
      </c>
      <c r="M309" s="427" t="s">
        <v>899</v>
      </c>
      <c r="N309" s="454" t="s">
        <v>898</v>
      </c>
      <c r="O309" s="446"/>
      <c r="P309" s="428" t="str">
        <f>IF(tabProjList[[#This Row],[Link 1]]&lt;&gt;"",HYPERLINK(tabProjList[[#This Row],[Link 1]],"Link 1"),"")</f>
        <v>Link 1</v>
      </c>
      <c r="Q309" s="428" t="str">
        <f>IF(tabProjList[[#This Row],[Link 2]]&lt;&gt;"",HYPERLINK(tabProjList[[#This Row],[Link 2]],"Link 2"),"")</f>
        <v/>
      </c>
      <c r="R309" s="428" t="str">
        <f>IF(tabProjList[[#This Row],[Link 3]]&lt;&gt;"",HYPERLINK(tabProjList[[#This Row],[Link 3]],"Link 3"),"")</f>
        <v/>
      </c>
      <c r="S309" s="428" t="str">
        <f>IF(tabProjList[[#This Row],[Link 4]]&lt;&gt;"",HYPERLINK(tabProjList[[#This Row],[Link 4]],"Link 4"),"")</f>
        <v/>
      </c>
      <c r="T309" s="428" t="str">
        <f>IF(tabProjList[[#This Row],[Link 5]]&lt;&gt;"",HYPERLINK(tabProjList[[#This Row],[Link 5]],"Link 5"),"")</f>
        <v/>
      </c>
      <c r="U309" s="428" t="str">
        <f>IF(tabProjList[[#This Row],[Link 6]]&lt;&gt;"",HYPERLINK(tabProjList[[#This Row],[Link 6]],"Link 6"),"")</f>
        <v/>
      </c>
      <c r="V309" s="428" t="str">
        <f>IF(tabProjList[[#This Row],[Link 7]]&lt;&gt;"",HYPERLINK(tabProjList[[#This Row],[Link 7]],"Link 7"),"")</f>
        <v/>
      </c>
      <c r="W309" s="446" t="s">
        <v>1804</v>
      </c>
      <c r="X309" s="446" t="s">
        <v>413</v>
      </c>
      <c r="Y309" s="446" t="s">
        <v>413</v>
      </c>
      <c r="Z309" s="446" t="s">
        <v>413</v>
      </c>
      <c r="AA309" s="446" t="s">
        <v>413</v>
      </c>
      <c r="AB309" s="446" t="s">
        <v>413</v>
      </c>
      <c r="AC309" s="446" t="s">
        <v>413</v>
      </c>
    </row>
    <row r="310" spans="1:29" hidden="1">
      <c r="A310" s="434" t="s">
        <v>1802</v>
      </c>
      <c r="B310" s="450" t="s">
        <v>87</v>
      </c>
      <c r="C310" s="485" t="s">
        <v>1803</v>
      </c>
      <c r="D310" s="450" t="s">
        <v>959</v>
      </c>
      <c r="E310" s="451">
        <v>2017</v>
      </c>
      <c r="F310" s="451" t="s">
        <v>413</v>
      </c>
      <c r="G310" s="451" t="s">
        <v>413</v>
      </c>
      <c r="H310" s="451" t="s">
        <v>413</v>
      </c>
      <c r="I310" s="424" t="s">
        <v>798</v>
      </c>
      <c r="J310" s="449"/>
      <c r="K310" s="448">
        <v>1.9</v>
      </c>
      <c r="L310" s="448">
        <v>1.9</v>
      </c>
      <c r="M310" s="427" t="s">
        <v>958</v>
      </c>
      <c r="N310" s="466" t="s">
        <v>113</v>
      </c>
      <c r="O310" s="446" t="s">
        <v>1802</v>
      </c>
      <c r="P310" s="428" t="str">
        <f>IF(tabProjList[[#This Row],[Link 1]]&lt;&gt;"",HYPERLINK(tabProjList[[#This Row],[Link 1]],"Link 1"),"")</f>
        <v>Link 1</v>
      </c>
      <c r="Q310" s="428" t="str">
        <f>IF(tabProjList[[#This Row],[Link 2]]&lt;&gt;"",HYPERLINK(tabProjList[[#This Row],[Link 2]],"Link 2"),"")</f>
        <v/>
      </c>
      <c r="R310" s="428" t="str">
        <f>IF(tabProjList[[#This Row],[Link 3]]&lt;&gt;"",HYPERLINK(tabProjList[[#This Row],[Link 3]],"Link 3"),"")</f>
        <v/>
      </c>
      <c r="S310" s="428" t="str">
        <f>IF(tabProjList[[#This Row],[Link 4]]&lt;&gt;"",HYPERLINK(tabProjList[[#This Row],[Link 4]],"Link 4"),"")</f>
        <v/>
      </c>
      <c r="T310" s="428" t="str">
        <f>IF(tabProjList[[#This Row],[Link 5]]&lt;&gt;"",HYPERLINK(tabProjList[[#This Row],[Link 5]],"Link 5"),"")</f>
        <v/>
      </c>
      <c r="U310" s="428" t="str">
        <f>IF(tabProjList[[#This Row],[Link 6]]&lt;&gt;"",HYPERLINK(tabProjList[[#This Row],[Link 6]],"Link 6"),"")</f>
        <v/>
      </c>
      <c r="V310" s="428" t="str">
        <f>IF(tabProjList[[#This Row],[Link 7]]&lt;&gt;"",HYPERLINK(tabProjList[[#This Row],[Link 7]],"Link 7"),"")</f>
        <v/>
      </c>
      <c r="W310" s="446" t="s">
        <v>1801</v>
      </c>
      <c r="X310" s="446" t="s">
        <v>413</v>
      </c>
      <c r="Y310" s="446" t="s">
        <v>413</v>
      </c>
      <c r="Z310" s="446" t="s">
        <v>413</v>
      </c>
      <c r="AA310" s="446" t="s">
        <v>413</v>
      </c>
      <c r="AB310" s="446" t="s">
        <v>413</v>
      </c>
      <c r="AC310" s="446" t="s">
        <v>413</v>
      </c>
    </row>
    <row r="311" spans="1:29" hidden="1">
      <c r="A311" s="421" t="s">
        <v>1800</v>
      </c>
      <c r="B311" s="422" t="s">
        <v>87</v>
      </c>
      <c r="C311" s="423" t="s">
        <v>1798</v>
      </c>
      <c r="D311" s="422" t="s">
        <v>779</v>
      </c>
      <c r="E311" s="453">
        <v>2023</v>
      </c>
      <c r="F311" s="453" t="s">
        <v>413</v>
      </c>
      <c r="G311" s="453">
        <v>2030</v>
      </c>
      <c r="H311" s="453" t="s">
        <v>413</v>
      </c>
      <c r="I311" s="482" t="s">
        <v>798</v>
      </c>
      <c r="J311" s="424">
        <v>1</v>
      </c>
      <c r="K311" s="425"/>
      <c r="L311" s="425"/>
      <c r="M311" s="427" t="s">
        <v>923</v>
      </c>
      <c r="N311" s="454" t="s">
        <v>898</v>
      </c>
      <c r="O311" s="446"/>
      <c r="P311" s="428" t="str">
        <f>IF(tabProjList[[#This Row],[Link 1]]&lt;&gt;"",HYPERLINK(tabProjList[[#This Row],[Link 1]],"Link 1"),"")</f>
        <v>Link 1</v>
      </c>
      <c r="Q311" s="428" t="str">
        <f>IF(tabProjList[[#This Row],[Link 2]]&lt;&gt;"",HYPERLINK(tabProjList[[#This Row],[Link 2]],"Link 2"),"")</f>
        <v/>
      </c>
      <c r="R311" s="428" t="str">
        <f>IF(tabProjList[[#This Row],[Link 3]]&lt;&gt;"",HYPERLINK(tabProjList[[#This Row],[Link 3]],"Link 3"),"")</f>
        <v/>
      </c>
      <c r="S311" s="428" t="str">
        <f>IF(tabProjList[[#This Row],[Link 4]]&lt;&gt;"",HYPERLINK(tabProjList[[#This Row],[Link 4]],"Link 4"),"")</f>
        <v/>
      </c>
      <c r="T311" s="428" t="str">
        <f>IF(tabProjList[[#This Row],[Link 5]]&lt;&gt;"",HYPERLINK(tabProjList[[#This Row],[Link 5]],"Link 5"),"")</f>
        <v/>
      </c>
      <c r="U311" s="428" t="str">
        <f>IF(tabProjList[[#This Row],[Link 6]]&lt;&gt;"",HYPERLINK(tabProjList[[#This Row],[Link 6]],"Link 6"),"")</f>
        <v/>
      </c>
      <c r="V311" s="428" t="str">
        <f>IF(tabProjList[[#This Row],[Link 7]]&lt;&gt;"",HYPERLINK(tabProjList[[#This Row],[Link 7]],"Link 7"),"")</f>
        <v/>
      </c>
      <c r="W311" s="446" t="s">
        <v>1797</v>
      </c>
      <c r="X311" s="446" t="s">
        <v>413</v>
      </c>
      <c r="Y311" s="446" t="s">
        <v>413</v>
      </c>
      <c r="Z311" s="446" t="s">
        <v>413</v>
      </c>
      <c r="AA311" s="446" t="s">
        <v>413</v>
      </c>
      <c r="AB311" s="446" t="s">
        <v>413</v>
      </c>
      <c r="AC311" s="446" t="s">
        <v>413</v>
      </c>
    </row>
    <row r="312" spans="1:29" hidden="1">
      <c r="A312" s="421" t="s">
        <v>1799</v>
      </c>
      <c r="B312" s="422" t="s">
        <v>87</v>
      </c>
      <c r="C312" s="423" t="s">
        <v>1798</v>
      </c>
      <c r="D312" s="422" t="s">
        <v>779</v>
      </c>
      <c r="E312" s="453">
        <v>2023</v>
      </c>
      <c r="F312" s="472" t="s">
        <v>413</v>
      </c>
      <c r="G312" s="453" t="s">
        <v>413</v>
      </c>
      <c r="H312" s="453" t="s">
        <v>413</v>
      </c>
      <c r="I312" s="424" t="s">
        <v>798</v>
      </c>
      <c r="J312" s="424">
        <v>2</v>
      </c>
      <c r="K312" s="425">
        <v>10</v>
      </c>
      <c r="L312" s="425">
        <v>10</v>
      </c>
      <c r="M312" s="427" t="s">
        <v>923</v>
      </c>
      <c r="N312" s="454" t="s">
        <v>898</v>
      </c>
      <c r="O312" s="446"/>
      <c r="P312" s="428" t="str">
        <f>IF(tabProjList[[#This Row],[Link 1]]&lt;&gt;"",HYPERLINK(tabProjList[[#This Row],[Link 1]],"Link 1"),"")</f>
        <v>Link 1</v>
      </c>
      <c r="Q312" s="428" t="str">
        <f>IF(tabProjList[[#This Row],[Link 2]]&lt;&gt;"",HYPERLINK(tabProjList[[#This Row],[Link 2]],"Link 2"),"")</f>
        <v/>
      </c>
      <c r="R312" s="428" t="str">
        <f>IF(tabProjList[[#This Row],[Link 3]]&lt;&gt;"",HYPERLINK(tabProjList[[#This Row],[Link 3]],"Link 3"),"")</f>
        <v/>
      </c>
      <c r="S312" s="428" t="str">
        <f>IF(tabProjList[[#This Row],[Link 4]]&lt;&gt;"",HYPERLINK(tabProjList[[#This Row],[Link 4]],"Link 4"),"")</f>
        <v/>
      </c>
      <c r="T312" s="428" t="str">
        <f>IF(tabProjList[[#This Row],[Link 5]]&lt;&gt;"",HYPERLINK(tabProjList[[#This Row],[Link 5]],"Link 5"),"")</f>
        <v/>
      </c>
      <c r="U312" s="428" t="str">
        <f>IF(tabProjList[[#This Row],[Link 6]]&lt;&gt;"",HYPERLINK(tabProjList[[#This Row],[Link 6]],"Link 6"),"")</f>
        <v/>
      </c>
      <c r="V312" s="428" t="str">
        <f>IF(tabProjList[[#This Row],[Link 7]]&lt;&gt;"",HYPERLINK(tabProjList[[#This Row],[Link 7]],"Link 7"),"")</f>
        <v/>
      </c>
      <c r="W312" s="446" t="s">
        <v>1797</v>
      </c>
      <c r="X312" s="446" t="s">
        <v>413</v>
      </c>
      <c r="Y312" s="446" t="s">
        <v>413</v>
      </c>
      <c r="Z312" s="446" t="s">
        <v>413</v>
      </c>
      <c r="AA312" s="446" t="s">
        <v>413</v>
      </c>
      <c r="AB312" s="446" t="s">
        <v>413</v>
      </c>
      <c r="AC312" s="446" t="s">
        <v>413</v>
      </c>
    </row>
    <row r="313" spans="1:29" hidden="1">
      <c r="A313" s="421" t="s">
        <v>1796</v>
      </c>
      <c r="B313" s="422" t="s">
        <v>102</v>
      </c>
      <c r="C313" s="423" t="s">
        <v>1795</v>
      </c>
      <c r="D313" s="422" t="s">
        <v>892</v>
      </c>
      <c r="E313" s="453">
        <v>2021</v>
      </c>
      <c r="F313" s="472">
        <v>2023</v>
      </c>
      <c r="G313" s="453">
        <v>2027</v>
      </c>
      <c r="H313" s="453" t="s">
        <v>413</v>
      </c>
      <c r="I313" s="424" t="s">
        <v>798</v>
      </c>
      <c r="J313" s="424"/>
      <c r="K313" s="425"/>
      <c r="L313" s="425"/>
      <c r="M313" s="427" t="s">
        <v>923</v>
      </c>
      <c r="N313" s="454" t="s">
        <v>113</v>
      </c>
      <c r="O313" s="446"/>
      <c r="P313" s="428" t="str">
        <f>IF(tabProjList[[#This Row],[Link 1]]&lt;&gt;"",HYPERLINK(tabProjList[[#This Row],[Link 1]],"Link 1"),"")</f>
        <v>Link 1</v>
      </c>
      <c r="Q313" s="428" t="str">
        <f>IF(tabProjList[[#This Row],[Link 2]]&lt;&gt;"",HYPERLINK(tabProjList[[#This Row],[Link 2]],"Link 2"),"")</f>
        <v>Link 2</v>
      </c>
      <c r="R313" s="428" t="str">
        <f>IF(tabProjList[[#This Row],[Link 3]]&lt;&gt;"",HYPERLINK(tabProjList[[#This Row],[Link 3]],"Link 3"),"")</f>
        <v/>
      </c>
      <c r="S313" s="428" t="str">
        <f>IF(tabProjList[[#This Row],[Link 4]]&lt;&gt;"",HYPERLINK(tabProjList[[#This Row],[Link 4]],"Link 4"),"")</f>
        <v/>
      </c>
      <c r="T313" s="428" t="str">
        <f>IF(tabProjList[[#This Row],[Link 5]]&lt;&gt;"",HYPERLINK(tabProjList[[#This Row],[Link 5]],"Link 5"),"")</f>
        <v/>
      </c>
      <c r="U313" s="428" t="str">
        <f>IF(tabProjList[[#This Row],[Link 6]]&lt;&gt;"",HYPERLINK(tabProjList[[#This Row],[Link 6]],"Link 6"),"")</f>
        <v/>
      </c>
      <c r="V313" s="428" t="str">
        <f>IF(tabProjList[[#This Row],[Link 7]]&lt;&gt;"",HYPERLINK(tabProjList[[#This Row],[Link 7]],"Link 7"),"")</f>
        <v/>
      </c>
      <c r="W313" s="446" t="s">
        <v>1794</v>
      </c>
      <c r="X313" s="446" t="s">
        <v>1793</v>
      </c>
      <c r="Y313" s="446" t="s">
        <v>413</v>
      </c>
      <c r="Z313" s="446" t="s">
        <v>413</v>
      </c>
      <c r="AA313" s="446" t="s">
        <v>413</v>
      </c>
      <c r="AB313" s="446" t="s">
        <v>413</v>
      </c>
      <c r="AC313" s="446" t="s">
        <v>413</v>
      </c>
    </row>
    <row r="314" spans="1:29" hidden="1">
      <c r="A314" s="421" t="s">
        <v>1792</v>
      </c>
      <c r="B314" s="422" t="s">
        <v>1060</v>
      </c>
      <c r="C314" s="423" t="s">
        <v>1791</v>
      </c>
      <c r="D314" s="424" t="s">
        <v>892</v>
      </c>
      <c r="E314" s="425">
        <v>2020</v>
      </c>
      <c r="F314" s="425">
        <v>2023</v>
      </c>
      <c r="G314" s="425">
        <v>2028</v>
      </c>
      <c r="H314" s="425" t="s">
        <v>413</v>
      </c>
      <c r="I314" s="424" t="s">
        <v>798</v>
      </c>
      <c r="J314" s="424"/>
      <c r="K314" s="425">
        <v>0.9</v>
      </c>
      <c r="L314" s="425">
        <v>2</v>
      </c>
      <c r="M314" s="452" t="s">
        <v>899</v>
      </c>
      <c r="N314" s="454" t="s">
        <v>891</v>
      </c>
      <c r="O314" s="446"/>
      <c r="P314" s="428" t="str">
        <f>IF(tabProjList[[#This Row],[Link 1]]&lt;&gt;"",HYPERLINK(tabProjList[[#This Row],[Link 1]],"Link 1"),"")</f>
        <v>Link 1</v>
      </c>
      <c r="Q314" s="428" t="str">
        <f>IF(tabProjList[[#This Row],[Link 2]]&lt;&gt;"",HYPERLINK(tabProjList[[#This Row],[Link 2]],"Link 2"),"")</f>
        <v>Link 2</v>
      </c>
      <c r="R314" s="428" t="str">
        <f>IF(tabProjList[[#This Row],[Link 3]]&lt;&gt;"",HYPERLINK(tabProjList[[#This Row],[Link 3]],"Link 3"),"")</f>
        <v/>
      </c>
      <c r="S314" s="428" t="str">
        <f>IF(tabProjList[[#This Row],[Link 4]]&lt;&gt;"",HYPERLINK(tabProjList[[#This Row],[Link 4]],"Link 4"),"")</f>
        <v/>
      </c>
      <c r="T314" s="428" t="str">
        <f>IF(tabProjList[[#This Row],[Link 5]]&lt;&gt;"",HYPERLINK(tabProjList[[#This Row],[Link 5]],"Link 5"),"")</f>
        <v/>
      </c>
      <c r="U314" s="428" t="str">
        <f>IF(tabProjList[[#This Row],[Link 6]]&lt;&gt;"",HYPERLINK(tabProjList[[#This Row],[Link 6]],"Link 6"),"")</f>
        <v/>
      </c>
      <c r="V314" s="428" t="str">
        <f>IF(tabProjList[[#This Row],[Link 7]]&lt;&gt;"",HYPERLINK(tabProjList[[#This Row],[Link 7]],"Link 7"),"")</f>
        <v/>
      </c>
      <c r="W314" s="446" t="s">
        <v>1057</v>
      </c>
      <c r="X314" s="446" t="s">
        <v>1790</v>
      </c>
      <c r="Y314" s="446" t="s">
        <v>413</v>
      </c>
      <c r="Z314" s="446" t="s">
        <v>413</v>
      </c>
      <c r="AA314" s="446" t="s">
        <v>413</v>
      </c>
      <c r="AB314" s="446" t="s">
        <v>413</v>
      </c>
      <c r="AC314" s="446" t="s">
        <v>413</v>
      </c>
    </row>
    <row r="315" spans="1:29" hidden="1">
      <c r="A315" s="421" t="s">
        <v>1789</v>
      </c>
      <c r="B315" s="422" t="s">
        <v>87</v>
      </c>
      <c r="C315" s="423" t="s">
        <v>1788</v>
      </c>
      <c r="D315" s="424" t="s">
        <v>779</v>
      </c>
      <c r="E315" s="425">
        <v>2022</v>
      </c>
      <c r="F315" s="425" t="s">
        <v>413</v>
      </c>
      <c r="G315" s="425">
        <v>2030</v>
      </c>
      <c r="H315" s="425" t="s">
        <v>413</v>
      </c>
      <c r="I315" s="424" t="s">
        <v>798</v>
      </c>
      <c r="J315" s="424"/>
      <c r="K315" s="425">
        <v>0.5</v>
      </c>
      <c r="L315" s="425">
        <v>0.5</v>
      </c>
      <c r="M315" s="452" t="s">
        <v>928</v>
      </c>
      <c r="N315" s="454" t="s">
        <v>898</v>
      </c>
      <c r="O315" s="446"/>
      <c r="P315" s="428" t="str">
        <f>IF(tabProjList[[#This Row],[Link 1]]&lt;&gt;"",HYPERLINK(tabProjList[[#This Row],[Link 1]],"Link 1"),"")</f>
        <v>Link 1</v>
      </c>
      <c r="Q315" s="428" t="str">
        <f>IF(tabProjList[[#This Row],[Link 2]]&lt;&gt;"",HYPERLINK(tabProjList[[#This Row],[Link 2]],"Link 2"),"")</f>
        <v>Link 2</v>
      </c>
      <c r="R315" s="428" t="str">
        <f>IF(tabProjList[[#This Row],[Link 3]]&lt;&gt;"",HYPERLINK(tabProjList[[#This Row],[Link 3]],"Link 3"),"")</f>
        <v/>
      </c>
      <c r="S315" s="428" t="str">
        <f>IF(tabProjList[[#This Row],[Link 4]]&lt;&gt;"",HYPERLINK(tabProjList[[#This Row],[Link 4]],"Link 4"),"")</f>
        <v/>
      </c>
      <c r="T315" s="428" t="str">
        <f>IF(tabProjList[[#This Row],[Link 5]]&lt;&gt;"",HYPERLINK(tabProjList[[#This Row],[Link 5]],"Link 5"),"")</f>
        <v/>
      </c>
      <c r="U315" s="428" t="str">
        <f>IF(tabProjList[[#This Row],[Link 6]]&lt;&gt;"",HYPERLINK(tabProjList[[#This Row],[Link 6]],"Link 6"),"")</f>
        <v/>
      </c>
      <c r="V315" s="428" t="str">
        <f>IF(tabProjList[[#This Row],[Link 7]]&lt;&gt;"",HYPERLINK(tabProjList[[#This Row],[Link 7]],"Link 7"),"")</f>
        <v/>
      </c>
      <c r="W315" s="446" t="s">
        <v>1787</v>
      </c>
      <c r="X315" s="446" t="s">
        <v>1786</v>
      </c>
      <c r="Y315" s="446" t="s">
        <v>413</v>
      </c>
      <c r="Z315" s="446" t="s">
        <v>413</v>
      </c>
      <c r="AA315" s="446" t="s">
        <v>413</v>
      </c>
      <c r="AB315" s="446" t="s">
        <v>413</v>
      </c>
      <c r="AC315" s="446" t="s">
        <v>413</v>
      </c>
    </row>
    <row r="316" spans="1:29" hidden="1">
      <c r="A316" s="421" t="s">
        <v>1785</v>
      </c>
      <c r="B316" s="422" t="s">
        <v>87</v>
      </c>
      <c r="C316" s="423" t="s">
        <v>1784</v>
      </c>
      <c r="D316" s="424" t="s">
        <v>779</v>
      </c>
      <c r="E316" s="425">
        <v>2021</v>
      </c>
      <c r="F316" s="425" t="s">
        <v>413</v>
      </c>
      <c r="G316" s="425" t="s">
        <v>413</v>
      </c>
      <c r="H316" s="425" t="s">
        <v>413</v>
      </c>
      <c r="I316" s="424" t="s">
        <v>798</v>
      </c>
      <c r="J316" s="424"/>
      <c r="K316" s="425"/>
      <c r="L316" s="425"/>
      <c r="M316" s="427" t="s">
        <v>923</v>
      </c>
      <c r="N316" s="454" t="s">
        <v>898</v>
      </c>
      <c r="O316" s="446"/>
      <c r="P316" s="428" t="str">
        <f>IF(tabProjList[[#This Row],[Link 1]]&lt;&gt;"",HYPERLINK(tabProjList[[#This Row],[Link 1]],"Link 1"),"")</f>
        <v>Link 1</v>
      </c>
      <c r="Q316" s="428" t="str">
        <f>IF(tabProjList[[#This Row],[Link 2]]&lt;&gt;"",HYPERLINK(tabProjList[[#This Row],[Link 2]],"Link 2"),"")</f>
        <v>Link 2</v>
      </c>
      <c r="R316" s="428" t="str">
        <f>IF(tabProjList[[#This Row],[Link 3]]&lt;&gt;"",HYPERLINK(tabProjList[[#This Row],[Link 3]],"Link 3"),"")</f>
        <v/>
      </c>
      <c r="S316" s="428" t="str">
        <f>IF(tabProjList[[#This Row],[Link 4]]&lt;&gt;"",HYPERLINK(tabProjList[[#This Row],[Link 4]],"Link 4"),"")</f>
        <v/>
      </c>
      <c r="T316" s="428" t="str">
        <f>IF(tabProjList[[#This Row],[Link 5]]&lt;&gt;"",HYPERLINK(tabProjList[[#This Row],[Link 5]],"Link 5"),"")</f>
        <v/>
      </c>
      <c r="U316" s="428" t="str">
        <f>IF(tabProjList[[#This Row],[Link 6]]&lt;&gt;"",HYPERLINK(tabProjList[[#This Row],[Link 6]],"Link 6"),"")</f>
        <v/>
      </c>
      <c r="V316" s="428" t="str">
        <f>IF(tabProjList[[#This Row],[Link 7]]&lt;&gt;"",HYPERLINK(tabProjList[[#This Row],[Link 7]],"Link 7"),"")</f>
        <v/>
      </c>
      <c r="W316" s="446" t="s">
        <v>1783</v>
      </c>
      <c r="X316" s="446" t="s">
        <v>1782</v>
      </c>
      <c r="Y316" s="446" t="s">
        <v>413</v>
      </c>
      <c r="Z316" s="446" t="s">
        <v>413</v>
      </c>
      <c r="AA316" s="446" t="s">
        <v>413</v>
      </c>
      <c r="AB316" s="446" t="s">
        <v>413</v>
      </c>
      <c r="AC316" s="446" t="s">
        <v>413</v>
      </c>
    </row>
    <row r="317" spans="1:29" hidden="1">
      <c r="A317" s="434" t="s">
        <v>1781</v>
      </c>
      <c r="B317" s="450" t="s">
        <v>894</v>
      </c>
      <c r="C317" s="423" t="s">
        <v>1780</v>
      </c>
      <c r="D317" s="450" t="s">
        <v>777</v>
      </c>
      <c r="E317" s="451">
        <v>2021</v>
      </c>
      <c r="F317" s="451" t="s">
        <v>413</v>
      </c>
      <c r="G317" s="451" t="s">
        <v>413</v>
      </c>
      <c r="H317" s="451" t="s">
        <v>413</v>
      </c>
      <c r="I317" s="424" t="s">
        <v>798</v>
      </c>
      <c r="J317" s="449"/>
      <c r="K317" s="448">
        <v>0.15</v>
      </c>
      <c r="L317" s="448">
        <v>0.16</v>
      </c>
      <c r="M317" s="427" t="s">
        <v>876</v>
      </c>
      <c r="N317" s="466" t="s">
        <v>101</v>
      </c>
      <c r="O317" s="446"/>
      <c r="P317" s="428" t="str">
        <f>IF(tabProjList[[#This Row],[Link 1]]&lt;&gt;"",HYPERLINK(tabProjList[[#This Row],[Link 1]],"Link 1"),"")</f>
        <v>Link 1</v>
      </c>
      <c r="Q317" s="428" t="str">
        <f>IF(tabProjList[[#This Row],[Link 2]]&lt;&gt;"",HYPERLINK(tabProjList[[#This Row],[Link 2]],"Link 2"),"")</f>
        <v/>
      </c>
      <c r="R317" s="428" t="str">
        <f>IF(tabProjList[[#This Row],[Link 3]]&lt;&gt;"",HYPERLINK(tabProjList[[#This Row],[Link 3]],"Link 3"),"")</f>
        <v/>
      </c>
      <c r="S317" s="428" t="str">
        <f>IF(tabProjList[[#This Row],[Link 4]]&lt;&gt;"",HYPERLINK(tabProjList[[#This Row],[Link 4]],"Link 4"),"")</f>
        <v/>
      </c>
      <c r="T317" s="428" t="str">
        <f>IF(tabProjList[[#This Row],[Link 5]]&lt;&gt;"",HYPERLINK(tabProjList[[#This Row],[Link 5]],"Link 5"),"")</f>
        <v/>
      </c>
      <c r="U317" s="428" t="str">
        <f>IF(tabProjList[[#This Row],[Link 6]]&lt;&gt;"",HYPERLINK(tabProjList[[#This Row],[Link 6]],"Link 6"),"")</f>
        <v/>
      </c>
      <c r="V317" s="428" t="str">
        <f>IF(tabProjList[[#This Row],[Link 7]]&lt;&gt;"",HYPERLINK(tabProjList[[#This Row],[Link 7]],"Link 7"),"")</f>
        <v/>
      </c>
      <c r="W317" s="446" t="s">
        <v>1779</v>
      </c>
      <c r="X317" s="446" t="s">
        <v>413</v>
      </c>
      <c r="Y317" s="446" t="s">
        <v>413</v>
      </c>
      <c r="Z317" s="446" t="s">
        <v>413</v>
      </c>
      <c r="AA317" s="446" t="s">
        <v>413</v>
      </c>
      <c r="AB317" s="446" t="s">
        <v>413</v>
      </c>
      <c r="AC317" s="446" t="s">
        <v>413</v>
      </c>
    </row>
    <row r="318" spans="1:29" hidden="1">
      <c r="A318" s="474" t="s">
        <v>1778</v>
      </c>
      <c r="B318" s="472" t="s">
        <v>894</v>
      </c>
      <c r="C318" s="473" t="s">
        <v>1143</v>
      </c>
      <c r="D318" s="422" t="s">
        <v>892</v>
      </c>
      <c r="E318" s="472">
        <v>2021</v>
      </c>
      <c r="F318" s="472">
        <v>2022</v>
      </c>
      <c r="G318" s="451">
        <v>2023</v>
      </c>
      <c r="H318" s="451" t="s">
        <v>413</v>
      </c>
      <c r="I318" s="424" t="s">
        <v>302</v>
      </c>
      <c r="J318" s="483"/>
      <c r="K318" s="470">
        <v>0.1</v>
      </c>
      <c r="L318" s="470">
        <v>0.1</v>
      </c>
      <c r="M318" s="452" t="s">
        <v>881</v>
      </c>
      <c r="N318" s="454" t="s">
        <v>891</v>
      </c>
      <c r="O318" s="446" t="s">
        <v>1154</v>
      </c>
      <c r="P318" s="428" t="str">
        <f>IF(tabProjList[[#This Row],[Link 1]]&lt;&gt;"",HYPERLINK(tabProjList[[#This Row],[Link 1]],"Link 1"),"")</f>
        <v>Link 1</v>
      </c>
      <c r="Q318" s="428" t="str">
        <f>IF(tabProjList[[#This Row],[Link 2]]&lt;&gt;"",HYPERLINK(tabProjList[[#This Row],[Link 2]],"Link 2"),"")</f>
        <v/>
      </c>
      <c r="R318" s="428" t="str">
        <f>IF(tabProjList[[#This Row],[Link 3]]&lt;&gt;"",HYPERLINK(tabProjList[[#This Row],[Link 3]],"Link 3"),"")</f>
        <v/>
      </c>
      <c r="S318" s="428" t="str">
        <f>IF(tabProjList[[#This Row],[Link 4]]&lt;&gt;"",HYPERLINK(tabProjList[[#This Row],[Link 4]],"Link 4"),"")</f>
        <v/>
      </c>
      <c r="T318" s="428" t="str">
        <f>IF(tabProjList[[#This Row],[Link 5]]&lt;&gt;"",HYPERLINK(tabProjList[[#This Row],[Link 5]],"Link 5"),"")</f>
        <v/>
      </c>
      <c r="U318" s="428" t="str">
        <f>IF(tabProjList[[#This Row],[Link 6]]&lt;&gt;"",HYPERLINK(tabProjList[[#This Row],[Link 6]],"Link 6"),"")</f>
        <v/>
      </c>
      <c r="V318" s="428" t="str">
        <f>IF(tabProjList[[#This Row],[Link 7]]&lt;&gt;"",HYPERLINK(tabProjList[[#This Row],[Link 7]],"Link 7"),"")</f>
        <v/>
      </c>
      <c r="W318" s="446" t="s">
        <v>1777</v>
      </c>
      <c r="X318" s="446" t="s">
        <v>413</v>
      </c>
      <c r="Y318" s="446" t="s">
        <v>413</v>
      </c>
      <c r="Z318" s="446" t="s">
        <v>413</v>
      </c>
      <c r="AA318" s="446" t="s">
        <v>413</v>
      </c>
      <c r="AB318" s="446" t="s">
        <v>413</v>
      </c>
      <c r="AC318" s="446" t="s">
        <v>413</v>
      </c>
    </row>
    <row r="319" spans="1:29" hidden="1">
      <c r="A319" s="434" t="s">
        <v>1776</v>
      </c>
      <c r="B319" s="450" t="s">
        <v>263</v>
      </c>
      <c r="C319" s="423" t="s">
        <v>1775</v>
      </c>
      <c r="D319" s="450" t="s">
        <v>892</v>
      </c>
      <c r="E319" s="451">
        <v>2023</v>
      </c>
      <c r="F319" s="453" t="s">
        <v>413</v>
      </c>
      <c r="G319" s="451" t="s">
        <v>413</v>
      </c>
      <c r="H319" s="451" t="s">
        <v>413</v>
      </c>
      <c r="I319" s="424" t="s">
        <v>798</v>
      </c>
      <c r="J319" s="424"/>
      <c r="K319" s="425"/>
      <c r="L319" s="425"/>
      <c r="M319" s="427" t="s">
        <v>923</v>
      </c>
      <c r="N319" s="489" t="s">
        <v>113</v>
      </c>
      <c r="O319" s="446"/>
      <c r="P319" s="428" t="str">
        <f>IF(tabProjList[[#This Row],[Link 1]]&lt;&gt;"",HYPERLINK(tabProjList[[#This Row],[Link 1]],"Link 1"),"")</f>
        <v>Link 1</v>
      </c>
      <c r="Q319" s="428" t="str">
        <f>IF(tabProjList[[#This Row],[Link 2]]&lt;&gt;"",HYPERLINK(tabProjList[[#This Row],[Link 2]],"Link 2"),"")</f>
        <v/>
      </c>
      <c r="R319" s="428" t="str">
        <f>IF(tabProjList[[#This Row],[Link 3]]&lt;&gt;"",HYPERLINK(tabProjList[[#This Row],[Link 3]],"Link 3"),"")</f>
        <v/>
      </c>
      <c r="S319" s="428" t="str">
        <f>IF(tabProjList[[#This Row],[Link 4]]&lt;&gt;"",HYPERLINK(tabProjList[[#This Row],[Link 4]],"Link 4"),"")</f>
        <v/>
      </c>
      <c r="T319" s="428" t="str">
        <f>IF(tabProjList[[#This Row],[Link 5]]&lt;&gt;"",HYPERLINK(tabProjList[[#This Row],[Link 5]],"Link 5"),"")</f>
        <v/>
      </c>
      <c r="U319" s="428" t="str">
        <f>IF(tabProjList[[#This Row],[Link 6]]&lt;&gt;"",HYPERLINK(tabProjList[[#This Row],[Link 6]],"Link 6"),"")</f>
        <v/>
      </c>
      <c r="V319" s="428" t="str">
        <f>IF(tabProjList[[#This Row],[Link 7]]&lt;&gt;"",HYPERLINK(tabProjList[[#This Row],[Link 7]],"Link 7"),"")</f>
        <v/>
      </c>
      <c r="W319" s="446" t="s">
        <v>1774</v>
      </c>
      <c r="X319" s="446" t="s">
        <v>413</v>
      </c>
      <c r="Y319" s="446" t="s">
        <v>413</v>
      </c>
      <c r="Z319" s="446" t="s">
        <v>413</v>
      </c>
      <c r="AA319" s="446" t="s">
        <v>413</v>
      </c>
      <c r="AB319" s="446" t="s">
        <v>413</v>
      </c>
      <c r="AC319" s="446" t="s">
        <v>413</v>
      </c>
    </row>
    <row r="320" spans="1:29" hidden="1">
      <c r="A320" s="434" t="s">
        <v>1773</v>
      </c>
      <c r="B320" s="450" t="s">
        <v>1007</v>
      </c>
      <c r="C320" s="423" t="s">
        <v>1772</v>
      </c>
      <c r="D320" s="450" t="s">
        <v>959</v>
      </c>
      <c r="E320" s="451">
        <v>2022</v>
      </c>
      <c r="F320" s="451" t="s">
        <v>413</v>
      </c>
      <c r="G320" s="451">
        <v>2027</v>
      </c>
      <c r="H320" s="451" t="s">
        <v>413</v>
      </c>
      <c r="I320" s="424" t="s">
        <v>798</v>
      </c>
      <c r="J320" s="449"/>
      <c r="K320" s="448">
        <v>9</v>
      </c>
      <c r="L320" s="448">
        <v>9</v>
      </c>
      <c r="M320" s="427" t="s">
        <v>958</v>
      </c>
      <c r="N320" s="454" t="s">
        <v>113</v>
      </c>
      <c r="O320" s="446" t="s">
        <v>1771</v>
      </c>
      <c r="P320" s="428" t="str">
        <f>IF(tabProjList[[#This Row],[Link 1]]&lt;&gt;"",HYPERLINK(tabProjList[[#This Row],[Link 1]],"Link 1"),"")</f>
        <v>Link 1</v>
      </c>
      <c r="Q320" s="428" t="str">
        <f>IF(tabProjList[[#This Row],[Link 2]]&lt;&gt;"",HYPERLINK(tabProjList[[#This Row],[Link 2]],"Link 2"),"")</f>
        <v/>
      </c>
      <c r="R320" s="428" t="str">
        <f>IF(tabProjList[[#This Row],[Link 3]]&lt;&gt;"",HYPERLINK(tabProjList[[#This Row],[Link 3]],"Link 3"),"")</f>
        <v/>
      </c>
      <c r="S320" s="428" t="str">
        <f>IF(tabProjList[[#This Row],[Link 4]]&lt;&gt;"",HYPERLINK(tabProjList[[#This Row],[Link 4]],"Link 4"),"")</f>
        <v/>
      </c>
      <c r="T320" s="428" t="str">
        <f>IF(tabProjList[[#This Row],[Link 5]]&lt;&gt;"",HYPERLINK(tabProjList[[#This Row],[Link 5]],"Link 5"),"")</f>
        <v/>
      </c>
      <c r="U320" s="428" t="str">
        <f>IF(tabProjList[[#This Row],[Link 6]]&lt;&gt;"",HYPERLINK(tabProjList[[#This Row],[Link 6]],"Link 6"),"")</f>
        <v/>
      </c>
      <c r="V320" s="428" t="str">
        <f>IF(tabProjList[[#This Row],[Link 7]]&lt;&gt;"",HYPERLINK(tabProjList[[#This Row],[Link 7]],"Link 7"),"")</f>
        <v/>
      </c>
      <c r="W320" s="446" t="s">
        <v>1770</v>
      </c>
      <c r="X320" s="446" t="s">
        <v>413</v>
      </c>
      <c r="Y320" s="446" t="s">
        <v>413</v>
      </c>
      <c r="Z320" s="446" t="s">
        <v>413</v>
      </c>
      <c r="AA320" s="446" t="s">
        <v>413</v>
      </c>
      <c r="AB320" s="446" t="s">
        <v>413</v>
      </c>
      <c r="AC320" s="446" t="s">
        <v>413</v>
      </c>
    </row>
    <row r="321" spans="1:29" hidden="1">
      <c r="A321" s="421" t="s">
        <v>1769</v>
      </c>
      <c r="B321" s="422" t="s">
        <v>1028</v>
      </c>
      <c r="C321" s="423" t="s">
        <v>1768</v>
      </c>
      <c r="D321" s="424" t="s">
        <v>779</v>
      </c>
      <c r="E321" s="425">
        <v>2021</v>
      </c>
      <c r="F321" s="425">
        <v>2026</v>
      </c>
      <c r="G321" s="425">
        <v>2028</v>
      </c>
      <c r="H321" s="425" t="s">
        <v>413</v>
      </c>
      <c r="I321" s="424" t="s">
        <v>798</v>
      </c>
      <c r="J321" s="424"/>
      <c r="K321" s="425">
        <v>0.81</v>
      </c>
      <c r="L321" s="425">
        <v>0.81</v>
      </c>
      <c r="M321" s="452" t="s">
        <v>1065</v>
      </c>
      <c r="N321" s="454" t="s">
        <v>113</v>
      </c>
      <c r="O321" s="446"/>
      <c r="P321" s="428" t="str">
        <f>IF(tabProjList[[#This Row],[Link 1]]&lt;&gt;"",HYPERLINK(tabProjList[[#This Row],[Link 1]],"Link 1"),"")</f>
        <v>Link 1</v>
      </c>
      <c r="Q321" s="428" t="str">
        <f>IF(tabProjList[[#This Row],[Link 2]]&lt;&gt;"",HYPERLINK(tabProjList[[#This Row],[Link 2]],"Link 2"),"")</f>
        <v/>
      </c>
      <c r="R321" s="428" t="str">
        <f>IF(tabProjList[[#This Row],[Link 3]]&lt;&gt;"",HYPERLINK(tabProjList[[#This Row],[Link 3]],"Link 3"),"")</f>
        <v/>
      </c>
      <c r="S321" s="428" t="str">
        <f>IF(tabProjList[[#This Row],[Link 4]]&lt;&gt;"",HYPERLINK(tabProjList[[#This Row],[Link 4]],"Link 4"),"")</f>
        <v/>
      </c>
      <c r="T321" s="428" t="str">
        <f>IF(tabProjList[[#This Row],[Link 5]]&lt;&gt;"",HYPERLINK(tabProjList[[#This Row],[Link 5]],"Link 5"),"")</f>
        <v/>
      </c>
      <c r="U321" s="428" t="str">
        <f>IF(tabProjList[[#This Row],[Link 6]]&lt;&gt;"",HYPERLINK(tabProjList[[#This Row],[Link 6]],"Link 6"),"")</f>
        <v/>
      </c>
      <c r="V321" s="428" t="str">
        <f>IF(tabProjList[[#This Row],[Link 7]]&lt;&gt;"",HYPERLINK(tabProjList[[#This Row],[Link 7]],"Link 7"),"")</f>
        <v/>
      </c>
      <c r="W321" s="446" t="s">
        <v>1107</v>
      </c>
      <c r="X321" s="446" t="s">
        <v>413</v>
      </c>
      <c r="Y321" s="446" t="s">
        <v>413</v>
      </c>
      <c r="Z321" s="446" t="s">
        <v>413</v>
      </c>
      <c r="AA321" s="446" t="s">
        <v>413</v>
      </c>
      <c r="AB321" s="446" t="s">
        <v>413</v>
      </c>
      <c r="AC321" s="446" t="s">
        <v>413</v>
      </c>
    </row>
    <row r="322" spans="1:29" hidden="1">
      <c r="A322" s="421" t="s">
        <v>1767</v>
      </c>
      <c r="B322" s="450" t="s">
        <v>1766</v>
      </c>
      <c r="C322" s="423" t="s">
        <v>1765</v>
      </c>
      <c r="D322" s="422" t="s">
        <v>779</v>
      </c>
      <c r="E322" s="453">
        <v>2021</v>
      </c>
      <c r="F322" s="451">
        <v>2023</v>
      </c>
      <c r="G322" s="451">
        <v>2025</v>
      </c>
      <c r="H322" s="451" t="s">
        <v>413</v>
      </c>
      <c r="I322" s="424" t="s">
        <v>798</v>
      </c>
      <c r="J322" s="449"/>
      <c r="K322" s="448">
        <v>1.42</v>
      </c>
      <c r="L322" s="448">
        <v>1.42</v>
      </c>
      <c r="M322" s="427" t="s">
        <v>876</v>
      </c>
      <c r="N322" s="454" t="s">
        <v>113</v>
      </c>
      <c r="O322" s="446"/>
      <c r="P322" s="428" t="str">
        <f>IF(tabProjList[[#This Row],[Link 1]]&lt;&gt;"",HYPERLINK(tabProjList[[#This Row],[Link 1]],"Link 1"),"")</f>
        <v>Link 1</v>
      </c>
      <c r="Q322" s="428" t="str">
        <f>IF(tabProjList[[#This Row],[Link 2]]&lt;&gt;"",HYPERLINK(tabProjList[[#This Row],[Link 2]],"Link 2"),"")</f>
        <v>Link 2</v>
      </c>
      <c r="R322" s="428" t="str">
        <f>IF(tabProjList[[#This Row],[Link 3]]&lt;&gt;"",HYPERLINK(tabProjList[[#This Row],[Link 3]],"Link 3"),"")</f>
        <v>Link 3</v>
      </c>
      <c r="S322" s="428" t="str">
        <f>IF(tabProjList[[#This Row],[Link 4]]&lt;&gt;"",HYPERLINK(tabProjList[[#This Row],[Link 4]],"Link 4"),"")</f>
        <v/>
      </c>
      <c r="T322" s="428" t="str">
        <f>IF(tabProjList[[#This Row],[Link 5]]&lt;&gt;"",HYPERLINK(tabProjList[[#This Row],[Link 5]],"Link 5"),"")</f>
        <v/>
      </c>
      <c r="U322" s="428" t="str">
        <f>IF(tabProjList[[#This Row],[Link 6]]&lt;&gt;"",HYPERLINK(tabProjList[[#This Row],[Link 6]],"Link 6"),"")</f>
        <v/>
      </c>
      <c r="V322" s="428" t="str">
        <f>IF(tabProjList[[#This Row],[Link 7]]&lt;&gt;"",HYPERLINK(tabProjList[[#This Row],[Link 7]],"Link 7"),"")</f>
        <v/>
      </c>
      <c r="W322" s="446" t="s">
        <v>1107</v>
      </c>
      <c r="X322" s="446" t="s">
        <v>1764</v>
      </c>
      <c r="Y322" s="446" t="s">
        <v>1763</v>
      </c>
      <c r="Z322" s="446" t="s">
        <v>413</v>
      </c>
      <c r="AA322" s="446" t="s">
        <v>413</v>
      </c>
      <c r="AB322" s="446" t="s">
        <v>413</v>
      </c>
      <c r="AC322" s="446" t="s">
        <v>413</v>
      </c>
    </row>
    <row r="323" spans="1:29" hidden="1">
      <c r="A323" s="434" t="s">
        <v>1762</v>
      </c>
      <c r="B323" s="450" t="s">
        <v>894</v>
      </c>
      <c r="C323" s="423" t="s">
        <v>1761</v>
      </c>
      <c r="D323" s="508" t="s">
        <v>892</v>
      </c>
      <c r="E323" s="451" t="s">
        <v>413</v>
      </c>
      <c r="F323" s="453" t="s">
        <v>413</v>
      </c>
      <c r="G323" s="451">
        <v>2015</v>
      </c>
      <c r="H323" s="451" t="s">
        <v>413</v>
      </c>
      <c r="I323" s="424" t="s">
        <v>302</v>
      </c>
      <c r="J323" s="424"/>
      <c r="K323" s="425">
        <v>0.1</v>
      </c>
      <c r="L323" s="425">
        <v>0.1</v>
      </c>
      <c r="M323" s="452" t="s">
        <v>876</v>
      </c>
      <c r="N323" s="454" t="s">
        <v>891</v>
      </c>
      <c r="O323" s="446"/>
      <c r="P323" s="428" t="str">
        <f>IF(tabProjList[[#This Row],[Link 1]]&lt;&gt;"",HYPERLINK(tabProjList[[#This Row],[Link 1]],"Link 1"),"")</f>
        <v>Link 1</v>
      </c>
      <c r="Q323" s="428" t="str">
        <f>IF(tabProjList[[#This Row],[Link 2]]&lt;&gt;"",HYPERLINK(tabProjList[[#This Row],[Link 2]],"Link 2"),"")</f>
        <v>Link 2</v>
      </c>
      <c r="R323" s="428" t="str">
        <f>IF(tabProjList[[#This Row],[Link 3]]&lt;&gt;"",HYPERLINK(tabProjList[[#This Row],[Link 3]],"Link 3"),"")</f>
        <v>Link 3</v>
      </c>
      <c r="S323" s="428" t="str">
        <f>IF(tabProjList[[#This Row],[Link 4]]&lt;&gt;"",HYPERLINK(tabProjList[[#This Row],[Link 4]],"Link 4"),"")</f>
        <v>Link 4</v>
      </c>
      <c r="T323" s="428" t="str">
        <f>IF(tabProjList[[#This Row],[Link 5]]&lt;&gt;"",HYPERLINK(tabProjList[[#This Row],[Link 5]],"Link 5"),"")</f>
        <v/>
      </c>
      <c r="U323" s="428" t="str">
        <f>IF(tabProjList[[#This Row],[Link 6]]&lt;&gt;"",HYPERLINK(tabProjList[[#This Row],[Link 6]],"Link 6"),"")</f>
        <v/>
      </c>
      <c r="V323" s="428" t="str">
        <f>IF(tabProjList[[#This Row],[Link 7]]&lt;&gt;"",HYPERLINK(tabProjList[[#This Row],[Link 7]],"Link 7"),"")</f>
        <v/>
      </c>
      <c r="W323" s="446" t="s">
        <v>1760</v>
      </c>
      <c r="X323" s="446" t="s">
        <v>1759</v>
      </c>
      <c r="Y323" s="446" t="s">
        <v>1758</v>
      </c>
      <c r="Z323" s="446" t="s">
        <v>1757</v>
      </c>
      <c r="AA323" s="446" t="s">
        <v>413</v>
      </c>
      <c r="AB323" s="446" t="s">
        <v>413</v>
      </c>
      <c r="AC323" s="446" t="s">
        <v>413</v>
      </c>
    </row>
    <row r="324" spans="1:29" hidden="1">
      <c r="A324" s="421" t="s">
        <v>1756</v>
      </c>
      <c r="B324" s="422" t="s">
        <v>878</v>
      </c>
      <c r="C324" s="423" t="s">
        <v>1755</v>
      </c>
      <c r="D324" s="422" t="s">
        <v>779</v>
      </c>
      <c r="E324" s="453">
        <v>2020</v>
      </c>
      <c r="F324" s="453" t="s">
        <v>413</v>
      </c>
      <c r="G324" s="453">
        <v>2028</v>
      </c>
      <c r="H324" s="453" t="s">
        <v>413</v>
      </c>
      <c r="I324" s="424" t="s">
        <v>798</v>
      </c>
      <c r="J324" s="507"/>
      <c r="K324" s="425">
        <v>1.5</v>
      </c>
      <c r="L324" s="425">
        <v>1.5</v>
      </c>
      <c r="M324" s="427" t="s">
        <v>928</v>
      </c>
      <c r="N324" s="454" t="s">
        <v>113</v>
      </c>
      <c r="O324" s="446" t="s">
        <v>875</v>
      </c>
      <c r="P324" s="428" t="str">
        <f>IF(tabProjList[[#This Row],[Link 1]]&lt;&gt;"",HYPERLINK(tabProjList[[#This Row],[Link 1]],"Link 1"),"")</f>
        <v>Link 1</v>
      </c>
      <c r="Q324" s="428" t="str">
        <f>IF(tabProjList[[#This Row],[Link 2]]&lt;&gt;"",HYPERLINK(tabProjList[[#This Row],[Link 2]],"Link 2"),"")</f>
        <v>Link 2</v>
      </c>
      <c r="R324" s="428" t="str">
        <f>IF(tabProjList[[#This Row],[Link 3]]&lt;&gt;"",HYPERLINK(tabProjList[[#This Row],[Link 3]],"Link 3"),"")</f>
        <v>Link 3</v>
      </c>
      <c r="S324" s="428" t="str">
        <f>IF(tabProjList[[#This Row],[Link 4]]&lt;&gt;"",HYPERLINK(tabProjList[[#This Row],[Link 4]],"Link 4"),"")</f>
        <v>Link 4</v>
      </c>
      <c r="T324" s="428" t="str">
        <f>IF(tabProjList[[#This Row],[Link 5]]&lt;&gt;"",HYPERLINK(tabProjList[[#This Row],[Link 5]],"Link 5"),"")</f>
        <v/>
      </c>
      <c r="U324" s="428" t="str">
        <f>IF(tabProjList[[#This Row],[Link 6]]&lt;&gt;"",HYPERLINK(tabProjList[[#This Row],[Link 6]],"Link 6"),"")</f>
        <v/>
      </c>
      <c r="V324" s="428" t="str">
        <f>IF(tabProjList[[#This Row],[Link 7]]&lt;&gt;"",HYPERLINK(tabProjList[[#This Row],[Link 7]],"Link 7"),"")</f>
        <v/>
      </c>
      <c r="W324" s="446" t="s">
        <v>1754</v>
      </c>
      <c r="X324" s="446" t="s">
        <v>1753</v>
      </c>
      <c r="Y324" s="446" t="s">
        <v>1752</v>
      </c>
      <c r="Z324" s="446" t="s">
        <v>1751</v>
      </c>
      <c r="AA324" s="446" t="s">
        <v>413</v>
      </c>
      <c r="AB324" s="446" t="s">
        <v>413</v>
      </c>
      <c r="AC324" s="446" t="s">
        <v>413</v>
      </c>
    </row>
    <row r="325" spans="1:29" hidden="1">
      <c r="A325" s="421" t="s">
        <v>1750</v>
      </c>
      <c r="B325" s="422" t="s">
        <v>878</v>
      </c>
      <c r="C325" s="423" t="s">
        <v>1749</v>
      </c>
      <c r="D325" s="422" t="s">
        <v>779</v>
      </c>
      <c r="E325" s="453">
        <v>2021</v>
      </c>
      <c r="F325" s="453" t="s">
        <v>413</v>
      </c>
      <c r="G325" s="453">
        <v>2029</v>
      </c>
      <c r="H325" s="453" t="s">
        <v>413</v>
      </c>
      <c r="I325" s="424" t="s">
        <v>798</v>
      </c>
      <c r="J325" s="424"/>
      <c r="K325" s="425"/>
      <c r="L325" s="425"/>
      <c r="M325" s="427" t="s">
        <v>923</v>
      </c>
      <c r="N325" s="454" t="s">
        <v>113</v>
      </c>
      <c r="O325" s="446" t="s">
        <v>875</v>
      </c>
      <c r="P325" s="428" t="str">
        <f>IF(tabProjList[[#This Row],[Link 1]]&lt;&gt;"",HYPERLINK(tabProjList[[#This Row],[Link 1]],"Link 1"),"")</f>
        <v>Link 1</v>
      </c>
      <c r="Q325" s="428" t="str">
        <f>IF(tabProjList[[#This Row],[Link 2]]&lt;&gt;"",HYPERLINK(tabProjList[[#This Row],[Link 2]],"Link 2"),"")</f>
        <v>Link 2</v>
      </c>
      <c r="R325" s="428" t="str">
        <f>IF(tabProjList[[#This Row],[Link 3]]&lt;&gt;"",HYPERLINK(tabProjList[[#This Row],[Link 3]],"Link 3"),"")</f>
        <v/>
      </c>
      <c r="S325" s="428" t="str">
        <f>IF(tabProjList[[#This Row],[Link 4]]&lt;&gt;"",HYPERLINK(tabProjList[[#This Row],[Link 4]],"Link 4"),"")</f>
        <v/>
      </c>
      <c r="T325" s="428" t="str">
        <f>IF(tabProjList[[#This Row],[Link 5]]&lt;&gt;"",HYPERLINK(tabProjList[[#This Row],[Link 5]],"Link 5"),"")</f>
        <v/>
      </c>
      <c r="U325" s="428" t="str">
        <f>IF(tabProjList[[#This Row],[Link 6]]&lt;&gt;"",HYPERLINK(tabProjList[[#This Row],[Link 6]],"Link 6"),"")</f>
        <v/>
      </c>
      <c r="V325" s="428" t="str">
        <f>IF(tabProjList[[#This Row],[Link 7]]&lt;&gt;"",HYPERLINK(tabProjList[[#This Row],[Link 7]],"Link 7"),"")</f>
        <v/>
      </c>
      <c r="W325" s="446" t="s">
        <v>1748</v>
      </c>
      <c r="X325" s="446" t="s">
        <v>1747</v>
      </c>
      <c r="Y325" s="446" t="s">
        <v>413</v>
      </c>
      <c r="Z325" s="446" t="s">
        <v>413</v>
      </c>
      <c r="AA325" s="446" t="s">
        <v>413</v>
      </c>
      <c r="AB325" s="446" t="s">
        <v>413</v>
      </c>
      <c r="AC325" s="446" t="s">
        <v>413</v>
      </c>
    </row>
    <row r="326" spans="1:29" hidden="1">
      <c r="A326" s="474" t="s">
        <v>1746</v>
      </c>
      <c r="B326" s="472" t="s">
        <v>87</v>
      </c>
      <c r="C326" s="473" t="s">
        <v>1745</v>
      </c>
      <c r="D326" s="422" t="s">
        <v>892</v>
      </c>
      <c r="E326" s="453" t="s">
        <v>413</v>
      </c>
      <c r="F326" s="472">
        <v>2010</v>
      </c>
      <c r="G326" s="451">
        <v>2017</v>
      </c>
      <c r="H326" s="451">
        <v>2017</v>
      </c>
      <c r="I326" s="424" t="s">
        <v>1744</v>
      </c>
      <c r="J326" s="483"/>
      <c r="K326" s="470">
        <v>3</v>
      </c>
      <c r="L326" s="470">
        <v>3</v>
      </c>
      <c r="M326" s="452" t="s">
        <v>928</v>
      </c>
      <c r="N326" s="454" t="s">
        <v>891</v>
      </c>
      <c r="O326" s="446"/>
      <c r="P326" s="428" t="str">
        <f>IF(tabProjList[[#This Row],[Link 1]]&lt;&gt;"",HYPERLINK(tabProjList[[#This Row],[Link 1]],"Link 1"),"")</f>
        <v>Link 1</v>
      </c>
      <c r="Q326" s="428" t="str">
        <f>IF(tabProjList[[#This Row],[Link 2]]&lt;&gt;"",HYPERLINK(tabProjList[[#This Row],[Link 2]],"Link 2"),"")</f>
        <v>Link 2</v>
      </c>
      <c r="R326" s="428" t="str">
        <f>IF(tabProjList[[#This Row],[Link 3]]&lt;&gt;"",HYPERLINK(tabProjList[[#This Row],[Link 3]],"Link 3"),"")</f>
        <v/>
      </c>
      <c r="S326" s="428" t="str">
        <f>IF(tabProjList[[#This Row],[Link 4]]&lt;&gt;"",HYPERLINK(tabProjList[[#This Row],[Link 4]],"Link 4"),"")</f>
        <v/>
      </c>
      <c r="T326" s="428" t="str">
        <f>IF(tabProjList[[#This Row],[Link 5]]&lt;&gt;"",HYPERLINK(tabProjList[[#This Row],[Link 5]],"Link 5"),"")</f>
        <v/>
      </c>
      <c r="U326" s="428" t="str">
        <f>IF(tabProjList[[#This Row],[Link 6]]&lt;&gt;"",HYPERLINK(tabProjList[[#This Row],[Link 6]],"Link 6"),"")</f>
        <v/>
      </c>
      <c r="V326" s="428" t="str">
        <f>IF(tabProjList[[#This Row],[Link 7]]&lt;&gt;"",HYPERLINK(tabProjList[[#This Row],[Link 7]],"Link 7"),"")</f>
        <v/>
      </c>
      <c r="W326" s="446" t="s">
        <v>1743</v>
      </c>
      <c r="X326" s="446" t="s">
        <v>1742</v>
      </c>
      <c r="Y326" s="446" t="s">
        <v>413</v>
      </c>
      <c r="Z326" s="446" t="s">
        <v>413</v>
      </c>
      <c r="AA326" s="446" t="s">
        <v>413</v>
      </c>
      <c r="AB326" s="446" t="s">
        <v>413</v>
      </c>
      <c r="AC326" s="446" t="s">
        <v>413</v>
      </c>
    </row>
    <row r="327" spans="1:29" hidden="1">
      <c r="A327" s="421" t="s">
        <v>1741</v>
      </c>
      <c r="B327" s="422" t="s">
        <v>87</v>
      </c>
      <c r="C327" s="423" t="s">
        <v>1740</v>
      </c>
      <c r="D327" s="450" t="s">
        <v>779</v>
      </c>
      <c r="E327" s="425">
        <v>2022</v>
      </c>
      <c r="F327" s="425" t="s">
        <v>413</v>
      </c>
      <c r="G327" s="425" t="s">
        <v>413</v>
      </c>
      <c r="H327" s="425" t="s">
        <v>413</v>
      </c>
      <c r="I327" s="422" t="s">
        <v>798</v>
      </c>
      <c r="J327" s="424"/>
      <c r="K327" s="425"/>
      <c r="L327" s="425"/>
      <c r="M327" s="452" t="s">
        <v>928</v>
      </c>
      <c r="N327" s="454" t="s">
        <v>113</v>
      </c>
      <c r="O327" s="446"/>
      <c r="P327" s="428" t="str">
        <f>IF(tabProjList[[#This Row],[Link 1]]&lt;&gt;"",HYPERLINK(tabProjList[[#This Row],[Link 1]],"Link 1"),"")</f>
        <v>Link 1</v>
      </c>
      <c r="Q327" s="428" t="str">
        <f>IF(tabProjList[[#This Row],[Link 2]]&lt;&gt;"",HYPERLINK(tabProjList[[#This Row],[Link 2]],"Link 2"),"")</f>
        <v/>
      </c>
      <c r="R327" s="428" t="str">
        <f>IF(tabProjList[[#This Row],[Link 3]]&lt;&gt;"",HYPERLINK(tabProjList[[#This Row],[Link 3]],"Link 3"),"")</f>
        <v/>
      </c>
      <c r="S327" s="428" t="str">
        <f>IF(tabProjList[[#This Row],[Link 4]]&lt;&gt;"",HYPERLINK(tabProjList[[#This Row],[Link 4]],"Link 4"),"")</f>
        <v/>
      </c>
      <c r="T327" s="428" t="str">
        <f>IF(tabProjList[[#This Row],[Link 5]]&lt;&gt;"",HYPERLINK(tabProjList[[#This Row],[Link 5]],"Link 5"),"")</f>
        <v/>
      </c>
      <c r="U327" s="428" t="str">
        <f>IF(tabProjList[[#This Row],[Link 6]]&lt;&gt;"",HYPERLINK(tabProjList[[#This Row],[Link 6]],"Link 6"),"")</f>
        <v/>
      </c>
      <c r="V327" s="428" t="str">
        <f>IF(tabProjList[[#This Row],[Link 7]]&lt;&gt;"",HYPERLINK(tabProjList[[#This Row],[Link 7]],"Link 7"),"")</f>
        <v/>
      </c>
      <c r="W327" s="446" t="s">
        <v>1739</v>
      </c>
      <c r="X327" s="446" t="s">
        <v>413</v>
      </c>
      <c r="Y327" s="446" t="s">
        <v>413</v>
      </c>
      <c r="Z327" s="446" t="s">
        <v>413</v>
      </c>
      <c r="AA327" s="446" t="s">
        <v>413</v>
      </c>
      <c r="AB327" s="446" t="s">
        <v>413</v>
      </c>
      <c r="AC327" s="446" t="s">
        <v>413</v>
      </c>
    </row>
    <row r="328" spans="1:29" hidden="1">
      <c r="A328" s="421" t="s">
        <v>1738</v>
      </c>
      <c r="B328" s="422" t="s">
        <v>87</v>
      </c>
      <c r="C328" s="423" t="s">
        <v>1737</v>
      </c>
      <c r="D328" s="422" t="s">
        <v>892</v>
      </c>
      <c r="E328" s="453">
        <v>2021</v>
      </c>
      <c r="F328" s="453" t="s">
        <v>413</v>
      </c>
      <c r="G328" s="453">
        <v>2024</v>
      </c>
      <c r="H328" s="453" t="s">
        <v>413</v>
      </c>
      <c r="I328" s="422" t="s">
        <v>798</v>
      </c>
      <c r="J328" s="424"/>
      <c r="K328" s="425">
        <v>0.104</v>
      </c>
      <c r="L328" s="425">
        <v>0.104</v>
      </c>
      <c r="M328" s="452" t="s">
        <v>876</v>
      </c>
      <c r="N328" s="454" t="s">
        <v>113</v>
      </c>
      <c r="O328" s="446"/>
      <c r="P328" s="428" t="str">
        <f>IF(tabProjList[[#This Row],[Link 1]]&lt;&gt;"",HYPERLINK(tabProjList[[#This Row],[Link 1]],"Link 1"),"")</f>
        <v>Link 1</v>
      </c>
      <c r="Q328" s="428" t="str">
        <f>IF(tabProjList[[#This Row],[Link 2]]&lt;&gt;"",HYPERLINK(tabProjList[[#This Row],[Link 2]],"Link 2"),"")</f>
        <v/>
      </c>
      <c r="R328" s="428" t="str">
        <f>IF(tabProjList[[#This Row],[Link 3]]&lt;&gt;"",HYPERLINK(tabProjList[[#This Row],[Link 3]],"Link 3"),"")</f>
        <v/>
      </c>
      <c r="S328" s="428" t="str">
        <f>IF(tabProjList[[#This Row],[Link 4]]&lt;&gt;"",HYPERLINK(tabProjList[[#This Row],[Link 4]],"Link 4"),"")</f>
        <v/>
      </c>
      <c r="T328" s="428" t="str">
        <f>IF(tabProjList[[#This Row],[Link 5]]&lt;&gt;"",HYPERLINK(tabProjList[[#This Row],[Link 5]],"Link 5"),"")</f>
        <v/>
      </c>
      <c r="U328" s="428" t="str">
        <f>IF(tabProjList[[#This Row],[Link 6]]&lt;&gt;"",HYPERLINK(tabProjList[[#This Row],[Link 6]],"Link 6"),"")</f>
        <v/>
      </c>
      <c r="V328" s="428" t="str">
        <f>IF(tabProjList[[#This Row],[Link 7]]&lt;&gt;"",HYPERLINK(tabProjList[[#This Row],[Link 7]],"Link 7"),"")</f>
        <v/>
      </c>
      <c r="W328" s="446" t="s">
        <v>1736</v>
      </c>
      <c r="X328" s="446" t="s">
        <v>413</v>
      </c>
      <c r="Y328" s="446" t="s">
        <v>413</v>
      </c>
      <c r="Z328" s="446" t="s">
        <v>413</v>
      </c>
      <c r="AA328" s="446" t="s">
        <v>413</v>
      </c>
      <c r="AB328" s="446" t="s">
        <v>413</v>
      </c>
      <c r="AC328" s="446" t="s">
        <v>413</v>
      </c>
    </row>
    <row r="329" spans="1:29">
      <c r="A329" s="487" t="s">
        <v>818</v>
      </c>
      <c r="B329" s="480" t="s">
        <v>427</v>
      </c>
      <c r="C329" s="464" t="s">
        <v>1735</v>
      </c>
      <c r="D329" s="479" t="s">
        <v>892</v>
      </c>
      <c r="E329" s="477">
        <v>2021</v>
      </c>
      <c r="F329" s="477" t="s">
        <v>413</v>
      </c>
      <c r="G329" s="477" t="s">
        <v>413</v>
      </c>
      <c r="H329" s="477" t="s">
        <v>413</v>
      </c>
      <c r="I329" s="479" t="s">
        <v>798</v>
      </c>
      <c r="J329" s="479"/>
      <c r="K329" s="477">
        <v>0.5</v>
      </c>
      <c r="L329" s="477">
        <v>1</v>
      </c>
      <c r="M329" s="459" t="s">
        <v>350</v>
      </c>
      <c r="N329" s="475" t="s">
        <v>113</v>
      </c>
      <c r="O329" s="457"/>
      <c r="P329" s="456" t="str">
        <f>IF(tabProjList[[#This Row],[Link 1]]&lt;&gt;"",HYPERLINK(tabProjList[[#This Row],[Link 1]],"Link 1"),"")</f>
        <v>Link 1</v>
      </c>
      <c r="Q329" s="456" t="str">
        <f>IF(tabProjList[[#This Row],[Link 2]]&lt;&gt;"",HYPERLINK(tabProjList[[#This Row],[Link 2]],"Link 2"),"")</f>
        <v/>
      </c>
      <c r="R329" s="456" t="str">
        <f>IF(tabProjList[[#This Row],[Link 3]]&lt;&gt;"",HYPERLINK(tabProjList[[#This Row],[Link 3]],"Link 3"),"")</f>
        <v/>
      </c>
      <c r="S329" s="456" t="str">
        <f>IF(tabProjList[[#This Row],[Link 4]]&lt;&gt;"",HYPERLINK(tabProjList[[#This Row],[Link 4]],"Link 4"),"")</f>
        <v/>
      </c>
      <c r="T329" s="456" t="str">
        <f>IF(tabProjList[[#This Row],[Link 5]]&lt;&gt;"",HYPERLINK(tabProjList[[#This Row],[Link 5]],"Link 5"),"")</f>
        <v/>
      </c>
      <c r="U329" s="456" t="str">
        <f>IF(tabProjList[[#This Row],[Link 6]]&lt;&gt;"",HYPERLINK(tabProjList[[#This Row],[Link 6]],"Link 6"),"")</f>
        <v/>
      </c>
      <c r="V329" s="456" t="str">
        <f>IF(tabProjList[[#This Row],[Link 7]]&lt;&gt;"",HYPERLINK(tabProjList[[#This Row],[Link 7]],"Link 7"),"")</f>
        <v/>
      </c>
      <c r="W329" s="446" t="s">
        <v>1734</v>
      </c>
      <c r="X329" s="446" t="s">
        <v>413</v>
      </c>
      <c r="Y329" s="446" t="s">
        <v>413</v>
      </c>
      <c r="Z329" s="446" t="s">
        <v>413</v>
      </c>
      <c r="AA329" s="446" t="s">
        <v>413</v>
      </c>
      <c r="AB329" s="446" t="s">
        <v>413</v>
      </c>
      <c r="AC329" s="446" t="s">
        <v>413</v>
      </c>
    </row>
    <row r="330" spans="1:29" hidden="1">
      <c r="A330" s="434" t="s">
        <v>1733</v>
      </c>
      <c r="B330" s="450" t="s">
        <v>85</v>
      </c>
      <c r="C330" s="423" t="s">
        <v>1732</v>
      </c>
      <c r="D330" s="506" t="s">
        <v>779</v>
      </c>
      <c r="E330" s="451">
        <v>2020</v>
      </c>
      <c r="F330" s="453" t="s">
        <v>413</v>
      </c>
      <c r="G330" s="451">
        <v>2025</v>
      </c>
      <c r="H330" s="451" t="s">
        <v>413</v>
      </c>
      <c r="I330" s="424" t="s">
        <v>798</v>
      </c>
      <c r="J330" s="469"/>
      <c r="K330" s="425">
        <v>0.1</v>
      </c>
      <c r="L330" s="425">
        <v>0.1</v>
      </c>
      <c r="M330" s="452" t="s">
        <v>928</v>
      </c>
      <c r="N330" s="489" t="s">
        <v>898</v>
      </c>
      <c r="O330" s="446"/>
      <c r="P330" s="428" t="str">
        <f>IF(tabProjList[[#This Row],[Link 1]]&lt;&gt;"",HYPERLINK(tabProjList[[#This Row],[Link 1]],"Link 1"),"")</f>
        <v>Link 1</v>
      </c>
      <c r="Q330" s="428" t="str">
        <f>IF(tabProjList[[#This Row],[Link 2]]&lt;&gt;"",HYPERLINK(tabProjList[[#This Row],[Link 2]],"Link 2"),"")</f>
        <v/>
      </c>
      <c r="R330" s="428" t="str">
        <f>IF(tabProjList[[#This Row],[Link 3]]&lt;&gt;"",HYPERLINK(tabProjList[[#This Row],[Link 3]],"Link 3"),"")</f>
        <v/>
      </c>
      <c r="S330" s="428" t="str">
        <f>IF(tabProjList[[#This Row],[Link 4]]&lt;&gt;"",HYPERLINK(tabProjList[[#This Row],[Link 4]],"Link 4"),"")</f>
        <v/>
      </c>
      <c r="T330" s="428" t="str">
        <f>IF(tabProjList[[#This Row],[Link 5]]&lt;&gt;"",HYPERLINK(tabProjList[[#This Row],[Link 5]],"Link 5"),"")</f>
        <v/>
      </c>
      <c r="U330" s="428" t="str">
        <f>IF(tabProjList[[#This Row],[Link 6]]&lt;&gt;"",HYPERLINK(tabProjList[[#This Row],[Link 6]],"Link 6"),"")</f>
        <v/>
      </c>
      <c r="V330" s="428" t="str">
        <f>IF(tabProjList[[#This Row],[Link 7]]&lt;&gt;"",HYPERLINK(tabProjList[[#This Row],[Link 7]],"Link 7"),"")</f>
        <v/>
      </c>
      <c r="W330" s="446" t="s">
        <v>1731</v>
      </c>
      <c r="X330" s="446" t="s">
        <v>413</v>
      </c>
      <c r="Y330" s="446" t="s">
        <v>413</v>
      </c>
      <c r="Z330" s="446" t="s">
        <v>413</v>
      </c>
      <c r="AA330" s="446" t="s">
        <v>413</v>
      </c>
      <c r="AB330" s="446" t="s">
        <v>413</v>
      </c>
      <c r="AC330" s="446" t="s">
        <v>413</v>
      </c>
    </row>
    <row r="331" spans="1:29" hidden="1">
      <c r="A331" s="421" t="s">
        <v>1729</v>
      </c>
      <c r="B331" s="422" t="s">
        <v>110</v>
      </c>
      <c r="C331" s="423" t="s">
        <v>1730</v>
      </c>
      <c r="D331" s="422" t="s">
        <v>959</v>
      </c>
      <c r="E331" s="453">
        <v>2021</v>
      </c>
      <c r="F331" s="453">
        <v>2023</v>
      </c>
      <c r="G331" s="453">
        <v>2026</v>
      </c>
      <c r="H331" s="453" t="s">
        <v>413</v>
      </c>
      <c r="I331" s="424" t="s">
        <v>798</v>
      </c>
      <c r="J331" s="424"/>
      <c r="K331" s="425">
        <v>4</v>
      </c>
      <c r="L331" s="425">
        <v>5</v>
      </c>
      <c r="M331" s="452" t="s">
        <v>958</v>
      </c>
      <c r="N331" s="454" t="s">
        <v>113</v>
      </c>
      <c r="O331" s="446" t="s">
        <v>1729</v>
      </c>
      <c r="P331" s="428" t="str">
        <f>IF(tabProjList[[#This Row],[Link 1]]&lt;&gt;"",HYPERLINK(tabProjList[[#This Row],[Link 1]],"Link 1"),"")</f>
        <v>Link 1</v>
      </c>
      <c r="Q331" s="428" t="str">
        <f>IF(tabProjList[[#This Row],[Link 2]]&lt;&gt;"",HYPERLINK(tabProjList[[#This Row],[Link 2]],"Link 2"),"")</f>
        <v/>
      </c>
      <c r="R331" s="428" t="str">
        <f>IF(tabProjList[[#This Row],[Link 3]]&lt;&gt;"",HYPERLINK(tabProjList[[#This Row],[Link 3]],"Link 3"),"")</f>
        <v/>
      </c>
      <c r="S331" s="428" t="str">
        <f>IF(tabProjList[[#This Row],[Link 4]]&lt;&gt;"",HYPERLINK(tabProjList[[#This Row],[Link 4]],"Link 4"),"")</f>
        <v/>
      </c>
      <c r="T331" s="428" t="str">
        <f>IF(tabProjList[[#This Row],[Link 5]]&lt;&gt;"",HYPERLINK(tabProjList[[#This Row],[Link 5]],"Link 5"),"")</f>
        <v/>
      </c>
      <c r="U331" s="428" t="str">
        <f>IF(tabProjList[[#This Row],[Link 6]]&lt;&gt;"",HYPERLINK(tabProjList[[#This Row],[Link 6]],"Link 6"),"")</f>
        <v/>
      </c>
      <c r="V331" s="428" t="str">
        <f>IF(tabProjList[[#This Row],[Link 7]]&lt;&gt;"",HYPERLINK(tabProjList[[#This Row],[Link 7]],"Link 7"),"")</f>
        <v/>
      </c>
      <c r="W331" s="446" t="s">
        <v>1728</v>
      </c>
      <c r="X331" s="446" t="s">
        <v>413</v>
      </c>
      <c r="Y331" s="446" t="s">
        <v>413</v>
      </c>
      <c r="Z331" s="446" t="s">
        <v>413</v>
      </c>
      <c r="AA331" s="446" t="s">
        <v>413</v>
      </c>
      <c r="AB331" s="446" t="s">
        <v>413</v>
      </c>
      <c r="AC331" s="446" t="s">
        <v>413</v>
      </c>
    </row>
    <row r="332" spans="1:29" hidden="1">
      <c r="A332" s="434" t="s">
        <v>1727</v>
      </c>
      <c r="B332" s="450" t="s">
        <v>87</v>
      </c>
      <c r="C332" s="423" t="s">
        <v>1726</v>
      </c>
      <c r="D332" s="422" t="s">
        <v>892</v>
      </c>
      <c r="E332" s="453">
        <v>2021</v>
      </c>
      <c r="F332" s="451">
        <v>2022</v>
      </c>
      <c r="G332" s="451">
        <v>2025</v>
      </c>
      <c r="H332" s="451" t="s">
        <v>413</v>
      </c>
      <c r="I332" s="424" t="s">
        <v>1015</v>
      </c>
      <c r="J332" s="449"/>
      <c r="K332" s="448">
        <v>1.2</v>
      </c>
      <c r="L332" s="448">
        <v>1.2</v>
      </c>
      <c r="M332" s="455" t="s">
        <v>899</v>
      </c>
      <c r="N332" s="454" t="s">
        <v>898</v>
      </c>
      <c r="O332" s="446"/>
      <c r="P332" s="428" t="str">
        <f>IF(tabProjList[[#This Row],[Link 1]]&lt;&gt;"",HYPERLINK(tabProjList[[#This Row],[Link 1]],"Link 1"),"")</f>
        <v>Link 1</v>
      </c>
      <c r="Q332" s="428" t="str">
        <f>IF(tabProjList[[#This Row],[Link 2]]&lt;&gt;"",HYPERLINK(tabProjList[[#This Row],[Link 2]],"Link 2"),"")</f>
        <v>Link 2</v>
      </c>
      <c r="R332" s="428" t="str">
        <f>IF(tabProjList[[#This Row],[Link 3]]&lt;&gt;"",HYPERLINK(tabProjList[[#This Row],[Link 3]],"Link 3"),"")</f>
        <v>Link 3</v>
      </c>
      <c r="S332" s="428" t="str">
        <f>IF(tabProjList[[#This Row],[Link 4]]&lt;&gt;"",HYPERLINK(tabProjList[[#This Row],[Link 4]],"Link 4"),"")</f>
        <v/>
      </c>
      <c r="T332" s="428" t="str">
        <f>IF(tabProjList[[#This Row],[Link 5]]&lt;&gt;"",HYPERLINK(tabProjList[[#This Row],[Link 5]],"Link 5"),"")</f>
        <v/>
      </c>
      <c r="U332" s="428" t="str">
        <f>IF(tabProjList[[#This Row],[Link 6]]&lt;&gt;"",HYPERLINK(tabProjList[[#This Row],[Link 6]],"Link 6"),"")</f>
        <v/>
      </c>
      <c r="V332" s="428" t="str">
        <f>IF(tabProjList[[#This Row],[Link 7]]&lt;&gt;"",HYPERLINK(tabProjList[[#This Row],[Link 7]],"Link 7"),"")</f>
        <v/>
      </c>
      <c r="W332" s="446" t="s">
        <v>1725</v>
      </c>
      <c r="X332" s="446" t="s">
        <v>1720</v>
      </c>
      <c r="Y332" s="446" t="s">
        <v>1724</v>
      </c>
      <c r="Z332" s="446" t="s">
        <v>413</v>
      </c>
      <c r="AA332" s="446" t="s">
        <v>413</v>
      </c>
      <c r="AB332" s="446" t="s">
        <v>413</v>
      </c>
      <c r="AC332" s="446" t="s">
        <v>413</v>
      </c>
    </row>
    <row r="333" spans="1:29" hidden="1">
      <c r="A333" s="421" t="s">
        <v>1723</v>
      </c>
      <c r="B333" s="422" t="s">
        <v>87</v>
      </c>
      <c r="C333" s="423" t="s">
        <v>1670</v>
      </c>
      <c r="D333" s="422" t="s">
        <v>892</v>
      </c>
      <c r="E333" s="453">
        <v>2008</v>
      </c>
      <c r="F333" s="453">
        <v>2008</v>
      </c>
      <c r="G333" s="453">
        <v>2010</v>
      </c>
      <c r="H333" s="453" t="s">
        <v>413</v>
      </c>
      <c r="I333" s="424" t="s">
        <v>302</v>
      </c>
      <c r="J333" s="424">
        <v>2</v>
      </c>
      <c r="K333" s="425">
        <v>3.5</v>
      </c>
      <c r="L333" s="425">
        <v>3.5</v>
      </c>
      <c r="M333" s="452" t="s">
        <v>899</v>
      </c>
      <c r="N333" s="454" t="s">
        <v>891</v>
      </c>
      <c r="O333" s="446"/>
      <c r="P333" s="428" t="str">
        <f>IF(tabProjList[[#This Row],[Link 1]]&lt;&gt;"",HYPERLINK(tabProjList[[#This Row],[Link 1]],"Link 1"),"")</f>
        <v>Link 1</v>
      </c>
      <c r="Q333" s="428" t="str">
        <f>IF(tabProjList[[#This Row],[Link 2]]&lt;&gt;"",HYPERLINK(tabProjList[[#This Row],[Link 2]],"Link 2"),"")</f>
        <v/>
      </c>
      <c r="R333" s="428" t="str">
        <f>IF(tabProjList[[#This Row],[Link 3]]&lt;&gt;"",HYPERLINK(tabProjList[[#This Row],[Link 3]],"Link 3"),"")</f>
        <v/>
      </c>
      <c r="S333" s="428" t="str">
        <f>IF(tabProjList[[#This Row],[Link 4]]&lt;&gt;"",HYPERLINK(tabProjList[[#This Row],[Link 4]],"Link 4"),"")</f>
        <v/>
      </c>
      <c r="T333" s="428" t="str">
        <f>IF(tabProjList[[#This Row],[Link 5]]&lt;&gt;"",HYPERLINK(tabProjList[[#This Row],[Link 5]],"Link 5"),"")</f>
        <v/>
      </c>
      <c r="U333" s="428" t="str">
        <f>IF(tabProjList[[#This Row],[Link 6]]&lt;&gt;"",HYPERLINK(tabProjList[[#This Row],[Link 6]],"Link 6"),"")</f>
        <v/>
      </c>
      <c r="V333" s="428" t="str">
        <f>IF(tabProjList[[#This Row],[Link 7]]&lt;&gt;"",HYPERLINK(tabProjList[[#This Row],[Link 7]],"Link 7"),"")</f>
        <v/>
      </c>
      <c r="W333" s="446" t="s">
        <v>1722</v>
      </c>
      <c r="X333" s="446" t="s">
        <v>413</v>
      </c>
      <c r="Y333" s="446" t="s">
        <v>413</v>
      </c>
      <c r="Z333" s="446" t="s">
        <v>413</v>
      </c>
      <c r="AA333" s="446" t="s">
        <v>413</v>
      </c>
      <c r="AB333" s="446" t="s">
        <v>413</v>
      </c>
      <c r="AC333" s="446" t="s">
        <v>413</v>
      </c>
    </row>
    <row r="334" spans="1:29" hidden="1">
      <c r="A334" s="434" t="s">
        <v>1721</v>
      </c>
      <c r="B334" s="450" t="s">
        <v>87</v>
      </c>
      <c r="C334" s="423" t="s">
        <v>1670</v>
      </c>
      <c r="D334" s="450" t="s">
        <v>892</v>
      </c>
      <c r="E334" s="451" t="s">
        <v>413</v>
      </c>
      <c r="F334" s="451">
        <v>1984</v>
      </c>
      <c r="G334" s="451">
        <v>1986</v>
      </c>
      <c r="H334" s="451" t="s">
        <v>413</v>
      </c>
      <c r="I334" s="424" t="s">
        <v>302</v>
      </c>
      <c r="J334" s="449">
        <v>1</v>
      </c>
      <c r="K334" s="448">
        <v>3.5</v>
      </c>
      <c r="L334" s="448">
        <v>3.5</v>
      </c>
      <c r="M334" s="452" t="s">
        <v>899</v>
      </c>
      <c r="N334" s="466" t="s">
        <v>891</v>
      </c>
      <c r="O334" s="446"/>
      <c r="P334" s="428" t="str">
        <f>IF(tabProjList[[#This Row],[Link 1]]&lt;&gt;"",HYPERLINK(tabProjList[[#This Row],[Link 1]],"Link 1"),"")</f>
        <v>Link 1</v>
      </c>
      <c r="Q334" s="428" t="str">
        <f>IF(tabProjList[[#This Row],[Link 2]]&lt;&gt;"",HYPERLINK(tabProjList[[#This Row],[Link 2]],"Link 2"),"")</f>
        <v>Link 2</v>
      </c>
      <c r="R334" s="428" t="str">
        <f>IF(tabProjList[[#This Row],[Link 3]]&lt;&gt;"",HYPERLINK(tabProjList[[#This Row],[Link 3]],"Link 3"),"")</f>
        <v>Link 3</v>
      </c>
      <c r="S334" s="428" t="str">
        <f>IF(tabProjList[[#This Row],[Link 4]]&lt;&gt;"",HYPERLINK(tabProjList[[#This Row],[Link 4]],"Link 4"),"")</f>
        <v/>
      </c>
      <c r="T334" s="428" t="str">
        <f>IF(tabProjList[[#This Row],[Link 5]]&lt;&gt;"",HYPERLINK(tabProjList[[#This Row],[Link 5]],"Link 5"),"")</f>
        <v/>
      </c>
      <c r="U334" s="428" t="str">
        <f>IF(tabProjList[[#This Row],[Link 6]]&lt;&gt;"",HYPERLINK(tabProjList[[#This Row],[Link 6]],"Link 6"),"")</f>
        <v/>
      </c>
      <c r="V334" s="428" t="str">
        <f>IF(tabProjList[[#This Row],[Link 7]]&lt;&gt;"",HYPERLINK(tabProjList[[#This Row],[Link 7]],"Link 7"),"")</f>
        <v/>
      </c>
      <c r="W334" s="446" t="s">
        <v>1720</v>
      </c>
      <c r="X334" s="446" t="s">
        <v>1719</v>
      </c>
      <c r="Y334" s="446" t="s">
        <v>1718</v>
      </c>
      <c r="Z334" s="446" t="s">
        <v>413</v>
      </c>
      <c r="AA334" s="446" t="s">
        <v>413</v>
      </c>
      <c r="AB334" s="446" t="s">
        <v>413</v>
      </c>
      <c r="AC334" s="446" t="s">
        <v>413</v>
      </c>
    </row>
    <row r="335" spans="1:29" hidden="1">
      <c r="A335" s="421" t="s">
        <v>1717</v>
      </c>
      <c r="B335" s="422" t="s">
        <v>99</v>
      </c>
      <c r="C335" s="423" t="s">
        <v>1715</v>
      </c>
      <c r="D335" s="422" t="s">
        <v>779</v>
      </c>
      <c r="E335" s="453">
        <v>2021</v>
      </c>
      <c r="F335" s="453" t="s">
        <v>413</v>
      </c>
      <c r="G335" s="453">
        <v>2024</v>
      </c>
      <c r="H335" s="453" t="s">
        <v>413</v>
      </c>
      <c r="I335" s="424" t="s">
        <v>798</v>
      </c>
      <c r="J335" s="424">
        <v>1</v>
      </c>
      <c r="K335" s="425">
        <v>0.19400000000000001</v>
      </c>
      <c r="L335" s="425">
        <v>0.184</v>
      </c>
      <c r="M335" s="452" t="s">
        <v>1065</v>
      </c>
      <c r="N335" s="454" t="s">
        <v>898</v>
      </c>
      <c r="O335" s="446"/>
      <c r="P335" s="428" t="str">
        <f>IF(tabProjList[[#This Row],[Link 1]]&lt;&gt;"",HYPERLINK(tabProjList[[#This Row],[Link 1]],"Link 1"),"")</f>
        <v>Link 1</v>
      </c>
      <c r="Q335" s="428" t="str">
        <f>IF(tabProjList[[#This Row],[Link 2]]&lt;&gt;"",HYPERLINK(tabProjList[[#This Row],[Link 2]],"Link 2"),"")</f>
        <v/>
      </c>
      <c r="R335" s="428" t="str">
        <f>IF(tabProjList[[#This Row],[Link 3]]&lt;&gt;"",HYPERLINK(tabProjList[[#This Row],[Link 3]],"Link 3"),"")</f>
        <v>Link 3</v>
      </c>
      <c r="S335" s="428" t="str">
        <f>IF(tabProjList[[#This Row],[Link 4]]&lt;&gt;"",HYPERLINK(tabProjList[[#This Row],[Link 4]],"Link 4"),"")</f>
        <v/>
      </c>
      <c r="T335" s="428" t="str">
        <f>IF(tabProjList[[#This Row],[Link 5]]&lt;&gt;"",HYPERLINK(tabProjList[[#This Row],[Link 5]],"Link 5"),"")</f>
        <v/>
      </c>
      <c r="U335" s="428" t="str">
        <f>IF(tabProjList[[#This Row],[Link 6]]&lt;&gt;"",HYPERLINK(tabProjList[[#This Row],[Link 6]],"Link 6"),"")</f>
        <v/>
      </c>
      <c r="V335" s="428" t="str">
        <f>IF(tabProjList[[#This Row],[Link 7]]&lt;&gt;"",HYPERLINK(tabProjList[[#This Row],[Link 7]],"Link 7"),"")</f>
        <v/>
      </c>
      <c r="W335" s="446" t="s">
        <v>1714</v>
      </c>
      <c r="X335" s="446" t="s">
        <v>413</v>
      </c>
      <c r="Y335" s="446" t="s">
        <v>1713</v>
      </c>
      <c r="Z335" s="446" t="s">
        <v>413</v>
      </c>
      <c r="AA335" s="446" t="s">
        <v>413</v>
      </c>
      <c r="AB335" s="446" t="s">
        <v>413</v>
      </c>
      <c r="AC335" s="446" t="s">
        <v>413</v>
      </c>
    </row>
    <row r="336" spans="1:29" hidden="1">
      <c r="A336" s="474" t="s">
        <v>1716</v>
      </c>
      <c r="B336" s="472" t="s">
        <v>99</v>
      </c>
      <c r="C336" s="485" t="s">
        <v>1715</v>
      </c>
      <c r="D336" s="422" t="s">
        <v>779</v>
      </c>
      <c r="E336" s="453">
        <v>2021</v>
      </c>
      <c r="F336" s="472" t="s">
        <v>413</v>
      </c>
      <c r="G336" s="453">
        <v>2028</v>
      </c>
      <c r="H336" s="453" t="s">
        <v>413</v>
      </c>
      <c r="I336" s="424" t="s">
        <v>798</v>
      </c>
      <c r="J336" s="471">
        <v>2</v>
      </c>
      <c r="K336" s="470">
        <v>0.8</v>
      </c>
      <c r="L336" s="470">
        <v>0.8</v>
      </c>
      <c r="M336" s="452" t="s">
        <v>1065</v>
      </c>
      <c r="N336" s="454" t="s">
        <v>898</v>
      </c>
      <c r="O336" s="446"/>
      <c r="P336" s="428" t="str">
        <f>IF(tabProjList[[#This Row],[Link 1]]&lt;&gt;"",HYPERLINK(tabProjList[[#This Row],[Link 1]],"Link 1"),"")</f>
        <v>Link 1</v>
      </c>
      <c r="Q336" s="428" t="str">
        <f>IF(tabProjList[[#This Row],[Link 2]]&lt;&gt;"",HYPERLINK(tabProjList[[#This Row],[Link 2]],"Link 2"),"")</f>
        <v/>
      </c>
      <c r="R336" s="428" t="str">
        <f>IF(tabProjList[[#This Row],[Link 3]]&lt;&gt;"",HYPERLINK(tabProjList[[#This Row],[Link 3]],"Link 3"),"")</f>
        <v>Link 3</v>
      </c>
      <c r="S336" s="428" t="str">
        <f>IF(tabProjList[[#This Row],[Link 4]]&lt;&gt;"",HYPERLINK(tabProjList[[#This Row],[Link 4]],"Link 4"),"")</f>
        <v/>
      </c>
      <c r="T336" s="428" t="str">
        <f>IF(tabProjList[[#This Row],[Link 5]]&lt;&gt;"",HYPERLINK(tabProjList[[#This Row],[Link 5]],"Link 5"),"")</f>
        <v/>
      </c>
      <c r="U336" s="428" t="str">
        <f>IF(tabProjList[[#This Row],[Link 6]]&lt;&gt;"",HYPERLINK(tabProjList[[#This Row],[Link 6]],"Link 6"),"")</f>
        <v/>
      </c>
      <c r="V336" s="428" t="str">
        <f>IF(tabProjList[[#This Row],[Link 7]]&lt;&gt;"",HYPERLINK(tabProjList[[#This Row],[Link 7]],"Link 7"),"")</f>
        <v/>
      </c>
      <c r="W336" s="446" t="s">
        <v>1714</v>
      </c>
      <c r="X336" s="446" t="s">
        <v>413</v>
      </c>
      <c r="Y336" s="446" t="s">
        <v>1713</v>
      </c>
      <c r="Z336" s="446" t="s">
        <v>413</v>
      </c>
      <c r="AA336" s="446" t="s">
        <v>413</v>
      </c>
      <c r="AB336" s="446" t="s">
        <v>413</v>
      </c>
      <c r="AC336" s="446" t="s">
        <v>413</v>
      </c>
    </row>
    <row r="337" spans="1:29" hidden="1">
      <c r="A337" s="474" t="s">
        <v>1712</v>
      </c>
      <c r="B337" s="472" t="s">
        <v>87</v>
      </c>
      <c r="C337" s="485" t="s">
        <v>1711</v>
      </c>
      <c r="D337" s="422" t="s">
        <v>779</v>
      </c>
      <c r="E337" s="453">
        <v>2021</v>
      </c>
      <c r="F337" s="472" t="s">
        <v>413</v>
      </c>
      <c r="G337" s="451" t="s">
        <v>413</v>
      </c>
      <c r="H337" s="451" t="s">
        <v>413</v>
      </c>
      <c r="I337" s="424" t="s">
        <v>798</v>
      </c>
      <c r="J337" s="471"/>
      <c r="K337" s="470">
        <v>2.9</v>
      </c>
      <c r="L337" s="470">
        <v>2.9</v>
      </c>
      <c r="M337" s="452" t="s">
        <v>1065</v>
      </c>
      <c r="N337" s="454" t="s">
        <v>113</v>
      </c>
      <c r="O337" s="446"/>
      <c r="P337" s="428" t="str">
        <f>IF(tabProjList[[#This Row],[Link 1]]&lt;&gt;"",HYPERLINK(tabProjList[[#This Row],[Link 1]],"Link 1"),"")</f>
        <v>Link 1</v>
      </c>
      <c r="Q337" s="428" t="str">
        <f>IF(tabProjList[[#This Row],[Link 2]]&lt;&gt;"",HYPERLINK(tabProjList[[#This Row],[Link 2]],"Link 2"),"")</f>
        <v>Link 2</v>
      </c>
      <c r="R337" s="428" t="str">
        <f>IF(tabProjList[[#This Row],[Link 3]]&lt;&gt;"",HYPERLINK(tabProjList[[#This Row],[Link 3]],"Link 3"),"")</f>
        <v/>
      </c>
      <c r="S337" s="428" t="str">
        <f>IF(tabProjList[[#This Row],[Link 4]]&lt;&gt;"",HYPERLINK(tabProjList[[#This Row],[Link 4]],"Link 4"),"")</f>
        <v/>
      </c>
      <c r="T337" s="428" t="str">
        <f>IF(tabProjList[[#This Row],[Link 5]]&lt;&gt;"",HYPERLINK(tabProjList[[#This Row],[Link 5]],"Link 5"),"")</f>
        <v/>
      </c>
      <c r="U337" s="428" t="str">
        <f>IF(tabProjList[[#This Row],[Link 6]]&lt;&gt;"",HYPERLINK(tabProjList[[#This Row],[Link 6]],"Link 6"),"")</f>
        <v/>
      </c>
      <c r="V337" s="428" t="str">
        <f>IF(tabProjList[[#This Row],[Link 7]]&lt;&gt;"",HYPERLINK(tabProjList[[#This Row],[Link 7]],"Link 7"),"")</f>
        <v/>
      </c>
      <c r="W337" s="446" t="s">
        <v>1710</v>
      </c>
      <c r="X337" s="446" t="s">
        <v>1709</v>
      </c>
      <c r="Y337" s="446" t="s">
        <v>413</v>
      </c>
      <c r="Z337" s="446" t="s">
        <v>413</v>
      </c>
      <c r="AA337" s="446" t="s">
        <v>413</v>
      </c>
      <c r="AB337" s="446" t="s">
        <v>413</v>
      </c>
      <c r="AC337" s="446" t="s">
        <v>413</v>
      </c>
    </row>
    <row r="338" spans="1:29" hidden="1">
      <c r="A338" s="434" t="s">
        <v>1708</v>
      </c>
      <c r="B338" s="450" t="s">
        <v>87</v>
      </c>
      <c r="C338" s="423" t="s">
        <v>1707</v>
      </c>
      <c r="D338" s="450" t="s">
        <v>779</v>
      </c>
      <c r="E338" s="451">
        <v>2009</v>
      </c>
      <c r="F338" s="451">
        <v>2023</v>
      </c>
      <c r="G338" s="451">
        <v>2025</v>
      </c>
      <c r="H338" s="451" t="s">
        <v>413</v>
      </c>
      <c r="I338" s="424" t="s">
        <v>798</v>
      </c>
      <c r="J338" s="449"/>
      <c r="K338" s="448">
        <v>4</v>
      </c>
      <c r="L338" s="448">
        <v>4.2</v>
      </c>
      <c r="M338" s="427" t="s">
        <v>876</v>
      </c>
      <c r="N338" s="466" t="s">
        <v>1584</v>
      </c>
      <c r="O338" s="446"/>
      <c r="P338" s="428" t="str">
        <f>IF(tabProjList[[#This Row],[Link 1]]&lt;&gt;"",HYPERLINK(tabProjList[[#This Row],[Link 1]],"Link 1"),"")</f>
        <v>Link 1</v>
      </c>
      <c r="Q338" s="428" t="str">
        <f>IF(tabProjList[[#This Row],[Link 2]]&lt;&gt;"",HYPERLINK(tabProjList[[#This Row],[Link 2]],"Link 2"),"")</f>
        <v>Link 2</v>
      </c>
      <c r="R338" s="428" t="str">
        <f>IF(tabProjList[[#This Row],[Link 3]]&lt;&gt;"",HYPERLINK(tabProjList[[#This Row],[Link 3]],"Link 3"),"")</f>
        <v/>
      </c>
      <c r="S338" s="428" t="str">
        <f>IF(tabProjList[[#This Row],[Link 4]]&lt;&gt;"",HYPERLINK(tabProjList[[#This Row],[Link 4]],"Link 4"),"")</f>
        <v/>
      </c>
      <c r="T338" s="428" t="str">
        <f>IF(tabProjList[[#This Row],[Link 5]]&lt;&gt;"",HYPERLINK(tabProjList[[#This Row],[Link 5]],"Link 5"),"")</f>
        <v/>
      </c>
      <c r="U338" s="428" t="str">
        <f>IF(tabProjList[[#This Row],[Link 6]]&lt;&gt;"",HYPERLINK(tabProjList[[#This Row],[Link 6]],"Link 6"),"")</f>
        <v/>
      </c>
      <c r="V338" s="428" t="str">
        <f>IF(tabProjList[[#This Row],[Link 7]]&lt;&gt;"",HYPERLINK(tabProjList[[#This Row],[Link 7]],"Link 7"),"")</f>
        <v/>
      </c>
      <c r="W338" s="446" t="s">
        <v>1706</v>
      </c>
      <c r="X338" s="446" t="s">
        <v>1705</v>
      </c>
      <c r="Y338" s="446" t="s">
        <v>413</v>
      </c>
      <c r="Z338" s="446" t="s">
        <v>413</v>
      </c>
      <c r="AA338" s="446" t="s">
        <v>413</v>
      </c>
      <c r="AB338" s="446" t="s">
        <v>413</v>
      </c>
      <c r="AC338" s="446" t="s">
        <v>413</v>
      </c>
    </row>
    <row r="339" spans="1:29" hidden="1">
      <c r="A339" s="421" t="s">
        <v>1704</v>
      </c>
      <c r="B339" s="422" t="s">
        <v>87</v>
      </c>
      <c r="C339" s="423" t="s">
        <v>1703</v>
      </c>
      <c r="D339" s="422" t="s">
        <v>892</v>
      </c>
      <c r="E339" s="453">
        <v>2022</v>
      </c>
      <c r="F339" s="453" t="s">
        <v>413</v>
      </c>
      <c r="G339" s="453">
        <v>2025</v>
      </c>
      <c r="H339" s="453" t="s">
        <v>413</v>
      </c>
      <c r="I339" s="424" t="s">
        <v>798</v>
      </c>
      <c r="J339" s="424"/>
      <c r="K339" s="425">
        <v>0.45</v>
      </c>
      <c r="L339" s="425">
        <v>0.45</v>
      </c>
      <c r="M339" s="427" t="s">
        <v>923</v>
      </c>
      <c r="N339" s="454" t="s">
        <v>113</v>
      </c>
      <c r="O339" s="446"/>
      <c r="P339" s="428" t="str">
        <f>IF(tabProjList[[#This Row],[Link 1]]&lt;&gt;"",HYPERLINK(tabProjList[[#This Row],[Link 1]],"Link 1"),"")</f>
        <v>Link 1</v>
      </c>
      <c r="Q339" s="428" t="str">
        <f>IF(tabProjList[[#This Row],[Link 2]]&lt;&gt;"",HYPERLINK(tabProjList[[#This Row],[Link 2]],"Link 2"),"")</f>
        <v/>
      </c>
      <c r="R339" s="428" t="str">
        <f>IF(tabProjList[[#This Row],[Link 3]]&lt;&gt;"",HYPERLINK(tabProjList[[#This Row],[Link 3]],"Link 3"),"")</f>
        <v/>
      </c>
      <c r="S339" s="428" t="str">
        <f>IF(tabProjList[[#This Row],[Link 4]]&lt;&gt;"",HYPERLINK(tabProjList[[#This Row],[Link 4]],"Link 4"),"")</f>
        <v/>
      </c>
      <c r="T339" s="428" t="str">
        <f>IF(tabProjList[[#This Row],[Link 5]]&lt;&gt;"",HYPERLINK(tabProjList[[#This Row],[Link 5]],"Link 5"),"")</f>
        <v/>
      </c>
      <c r="U339" s="428" t="str">
        <f>IF(tabProjList[[#This Row],[Link 6]]&lt;&gt;"",HYPERLINK(tabProjList[[#This Row],[Link 6]],"Link 6"),"")</f>
        <v/>
      </c>
      <c r="V339" s="428" t="str">
        <f>IF(tabProjList[[#This Row],[Link 7]]&lt;&gt;"",HYPERLINK(tabProjList[[#This Row],[Link 7]],"Link 7"),"")</f>
        <v/>
      </c>
      <c r="W339" s="446" t="s">
        <v>1702</v>
      </c>
      <c r="X339" s="446" t="s">
        <v>413</v>
      </c>
      <c r="Y339" s="446" t="s">
        <v>413</v>
      </c>
      <c r="Z339" s="446" t="s">
        <v>413</v>
      </c>
      <c r="AA339" s="446" t="s">
        <v>413</v>
      </c>
      <c r="AB339" s="446" t="s">
        <v>413</v>
      </c>
      <c r="AC339" s="446" t="s">
        <v>413</v>
      </c>
    </row>
    <row r="340" spans="1:29" ht="15" hidden="1" customHeight="1">
      <c r="A340" s="421" t="s">
        <v>1700</v>
      </c>
      <c r="B340" s="422" t="s">
        <v>1032</v>
      </c>
      <c r="C340" s="423" t="s">
        <v>1701</v>
      </c>
      <c r="D340" s="422" t="s">
        <v>959</v>
      </c>
      <c r="E340" s="453">
        <v>2023</v>
      </c>
      <c r="F340" s="453" t="s">
        <v>413</v>
      </c>
      <c r="G340" s="453">
        <v>2030</v>
      </c>
      <c r="H340" s="453" t="s">
        <v>413</v>
      </c>
      <c r="I340" s="424" t="s">
        <v>798</v>
      </c>
      <c r="J340" s="424"/>
      <c r="K340" s="425"/>
      <c r="L340" s="425"/>
      <c r="M340" s="452" t="s">
        <v>958</v>
      </c>
      <c r="N340" s="454" t="s">
        <v>113</v>
      </c>
      <c r="O340" s="446" t="s">
        <v>1700</v>
      </c>
      <c r="P340" s="428" t="str">
        <f>IF(tabProjList[[#This Row],[Link 1]]&lt;&gt;"",HYPERLINK(tabProjList[[#This Row],[Link 1]],"Link 1"),"")</f>
        <v>Link 1</v>
      </c>
      <c r="Q340" s="428" t="str">
        <f>IF(tabProjList[[#This Row],[Link 2]]&lt;&gt;"",HYPERLINK(tabProjList[[#This Row],[Link 2]],"Link 2"),"")</f>
        <v/>
      </c>
      <c r="R340" s="428" t="str">
        <f>IF(tabProjList[[#This Row],[Link 3]]&lt;&gt;"",HYPERLINK(tabProjList[[#This Row],[Link 3]],"Link 3"),"")</f>
        <v/>
      </c>
      <c r="S340" s="428" t="str">
        <f>IF(tabProjList[[#This Row],[Link 4]]&lt;&gt;"",HYPERLINK(tabProjList[[#This Row],[Link 4]],"Link 4"),"")</f>
        <v/>
      </c>
      <c r="T340" s="428" t="str">
        <f>IF(tabProjList[[#This Row],[Link 5]]&lt;&gt;"",HYPERLINK(tabProjList[[#This Row],[Link 5]],"Link 5"),"")</f>
        <v/>
      </c>
      <c r="U340" s="428" t="str">
        <f>IF(tabProjList[[#This Row],[Link 6]]&lt;&gt;"",HYPERLINK(tabProjList[[#This Row],[Link 6]],"Link 6"),"")</f>
        <v/>
      </c>
      <c r="V340" s="428" t="str">
        <f>IF(tabProjList[[#This Row],[Link 7]]&lt;&gt;"",HYPERLINK(tabProjList[[#This Row],[Link 7]],"Link 7"),"")</f>
        <v/>
      </c>
      <c r="W340" s="446" t="s">
        <v>1699</v>
      </c>
      <c r="X340" s="446" t="s">
        <v>413</v>
      </c>
      <c r="Y340" s="446" t="s">
        <v>413</v>
      </c>
      <c r="Z340" s="446" t="s">
        <v>413</v>
      </c>
      <c r="AA340" s="446" t="s">
        <v>413</v>
      </c>
      <c r="AB340" s="446" t="s">
        <v>413</v>
      </c>
      <c r="AC340" s="446" t="s">
        <v>413</v>
      </c>
    </row>
    <row r="341" spans="1:29" hidden="1">
      <c r="A341" s="434" t="s">
        <v>1698</v>
      </c>
      <c r="B341" s="450" t="s">
        <v>87</v>
      </c>
      <c r="C341" s="423" t="s">
        <v>1697</v>
      </c>
      <c r="D341" s="450" t="s">
        <v>779</v>
      </c>
      <c r="E341" s="451">
        <v>2022</v>
      </c>
      <c r="F341" s="451" t="s">
        <v>413</v>
      </c>
      <c r="G341" s="451" t="s">
        <v>413</v>
      </c>
      <c r="H341" s="451" t="s">
        <v>413</v>
      </c>
      <c r="I341" s="424" t="s">
        <v>798</v>
      </c>
      <c r="J341" s="449"/>
      <c r="K341" s="448">
        <v>1.7</v>
      </c>
      <c r="L341" s="448">
        <v>1.7</v>
      </c>
      <c r="M341" s="455" t="s">
        <v>928</v>
      </c>
      <c r="N341" s="489" t="s">
        <v>898</v>
      </c>
      <c r="O341" s="446"/>
      <c r="P341" s="428" t="str">
        <f>IF(tabProjList[[#This Row],[Link 1]]&lt;&gt;"",HYPERLINK(tabProjList[[#This Row],[Link 1]],"Link 1"),"")</f>
        <v>Link 1</v>
      </c>
      <c r="Q341" s="428" t="str">
        <f>IF(tabProjList[[#This Row],[Link 2]]&lt;&gt;"",HYPERLINK(tabProjList[[#This Row],[Link 2]],"Link 2"),"")</f>
        <v/>
      </c>
      <c r="R341" s="428" t="str">
        <f>IF(tabProjList[[#This Row],[Link 3]]&lt;&gt;"",HYPERLINK(tabProjList[[#This Row],[Link 3]],"Link 3"),"")</f>
        <v/>
      </c>
      <c r="S341" s="428" t="str">
        <f>IF(tabProjList[[#This Row],[Link 4]]&lt;&gt;"",HYPERLINK(tabProjList[[#This Row],[Link 4]],"Link 4"),"")</f>
        <v/>
      </c>
      <c r="T341" s="428" t="str">
        <f>IF(tabProjList[[#This Row],[Link 5]]&lt;&gt;"",HYPERLINK(tabProjList[[#This Row],[Link 5]],"Link 5"),"")</f>
        <v/>
      </c>
      <c r="U341" s="428" t="str">
        <f>IF(tabProjList[[#This Row],[Link 6]]&lt;&gt;"",HYPERLINK(tabProjList[[#This Row],[Link 6]],"Link 6"),"")</f>
        <v/>
      </c>
      <c r="V341" s="428" t="str">
        <f>IF(tabProjList[[#This Row],[Link 7]]&lt;&gt;"",HYPERLINK(tabProjList[[#This Row],[Link 7]],"Link 7"),"")</f>
        <v/>
      </c>
      <c r="W341" s="446" t="s">
        <v>953</v>
      </c>
      <c r="X341" s="446" t="s">
        <v>413</v>
      </c>
      <c r="Y341" s="446" t="s">
        <v>413</v>
      </c>
      <c r="Z341" s="446" t="s">
        <v>413</v>
      </c>
      <c r="AA341" s="446" t="s">
        <v>413</v>
      </c>
      <c r="AB341" s="446" t="s">
        <v>413</v>
      </c>
      <c r="AC341" s="446" t="s">
        <v>413</v>
      </c>
    </row>
    <row r="342" spans="1:29" hidden="1">
      <c r="A342" s="434" t="s">
        <v>1696</v>
      </c>
      <c r="B342" s="450" t="s">
        <v>87</v>
      </c>
      <c r="C342" s="423" t="s">
        <v>1695</v>
      </c>
      <c r="D342" s="450" t="s">
        <v>779</v>
      </c>
      <c r="E342" s="451">
        <v>2021</v>
      </c>
      <c r="F342" s="451">
        <v>2023</v>
      </c>
      <c r="G342" s="451">
        <v>2024</v>
      </c>
      <c r="H342" s="451" t="s">
        <v>413</v>
      </c>
      <c r="I342" s="422" t="s">
        <v>798</v>
      </c>
      <c r="J342" s="449"/>
      <c r="K342" s="448">
        <v>0.22</v>
      </c>
      <c r="L342" s="448">
        <v>0.25700000000000001</v>
      </c>
      <c r="M342" s="427" t="s">
        <v>986</v>
      </c>
      <c r="N342" s="466" t="s">
        <v>113</v>
      </c>
      <c r="O342" s="446" t="s">
        <v>1045</v>
      </c>
      <c r="P342" s="428" t="str">
        <f>IF(tabProjList[[#This Row],[Link 1]]&lt;&gt;"",HYPERLINK(tabProjList[[#This Row],[Link 1]],"Link 1"),"")</f>
        <v>Link 1</v>
      </c>
      <c r="Q342" s="428" t="str">
        <f>IF(tabProjList[[#This Row],[Link 2]]&lt;&gt;"",HYPERLINK(tabProjList[[#This Row],[Link 2]],"Link 2"),"")</f>
        <v>Link 2</v>
      </c>
      <c r="R342" s="428" t="str">
        <f>IF(tabProjList[[#This Row],[Link 3]]&lt;&gt;"",HYPERLINK(tabProjList[[#This Row],[Link 3]],"Link 3"),"")</f>
        <v>Link 3</v>
      </c>
      <c r="S342" s="428" t="str">
        <f>IF(tabProjList[[#This Row],[Link 4]]&lt;&gt;"",HYPERLINK(tabProjList[[#This Row],[Link 4]],"Link 4"),"")</f>
        <v/>
      </c>
      <c r="T342" s="428" t="str">
        <f>IF(tabProjList[[#This Row],[Link 5]]&lt;&gt;"",HYPERLINK(tabProjList[[#This Row],[Link 5]],"Link 5"),"")</f>
        <v/>
      </c>
      <c r="U342" s="428" t="str">
        <f>IF(tabProjList[[#This Row],[Link 6]]&lt;&gt;"",HYPERLINK(tabProjList[[#This Row],[Link 6]],"Link 6"),"")</f>
        <v/>
      </c>
      <c r="V342" s="428" t="str">
        <f>IF(tabProjList[[#This Row],[Link 7]]&lt;&gt;"",HYPERLINK(tabProjList[[#This Row],[Link 7]],"Link 7"),"")</f>
        <v/>
      </c>
      <c r="W342" s="446" t="s">
        <v>1044</v>
      </c>
      <c r="X342" s="446" t="s">
        <v>1043</v>
      </c>
      <c r="Y342" s="446" t="s">
        <v>1042</v>
      </c>
      <c r="Z342" s="446" t="s">
        <v>413</v>
      </c>
      <c r="AA342" s="446" t="s">
        <v>413</v>
      </c>
      <c r="AB342" s="446" t="s">
        <v>413</v>
      </c>
      <c r="AC342" s="446" t="s">
        <v>413</v>
      </c>
    </row>
    <row r="343" spans="1:29" hidden="1">
      <c r="A343" s="421" t="s">
        <v>1694</v>
      </c>
      <c r="B343" s="422" t="s">
        <v>87</v>
      </c>
      <c r="C343" s="423" t="s">
        <v>1693</v>
      </c>
      <c r="D343" s="424" t="s">
        <v>779</v>
      </c>
      <c r="E343" s="425">
        <v>2022</v>
      </c>
      <c r="F343" s="425">
        <v>2023</v>
      </c>
      <c r="G343" s="425">
        <v>2025</v>
      </c>
      <c r="H343" s="425" t="s">
        <v>413</v>
      </c>
      <c r="I343" s="424" t="s">
        <v>1015</v>
      </c>
      <c r="J343" s="424"/>
      <c r="K343" s="425">
        <v>1.7</v>
      </c>
      <c r="L343" s="425">
        <v>1.7</v>
      </c>
      <c r="M343" s="427" t="s">
        <v>923</v>
      </c>
      <c r="N343" s="454" t="s">
        <v>113</v>
      </c>
      <c r="O343" s="446"/>
      <c r="P343" s="428" t="str">
        <f>IF(tabProjList[[#This Row],[Link 1]]&lt;&gt;"",HYPERLINK(tabProjList[[#This Row],[Link 1]],"Link 1"),"")</f>
        <v>Link 1</v>
      </c>
      <c r="Q343" s="428" t="str">
        <f>IF(tabProjList[[#This Row],[Link 2]]&lt;&gt;"",HYPERLINK(tabProjList[[#This Row],[Link 2]],"Link 2"),"")</f>
        <v>Link 2</v>
      </c>
      <c r="R343" s="428" t="str">
        <f>IF(tabProjList[[#This Row],[Link 3]]&lt;&gt;"",HYPERLINK(tabProjList[[#This Row],[Link 3]],"Link 3"),"")</f>
        <v>Link 3</v>
      </c>
      <c r="S343" s="428" t="str">
        <f>IF(tabProjList[[#This Row],[Link 4]]&lt;&gt;"",HYPERLINK(tabProjList[[#This Row],[Link 4]],"Link 4"),"")</f>
        <v/>
      </c>
      <c r="T343" s="428" t="str">
        <f>IF(tabProjList[[#This Row],[Link 5]]&lt;&gt;"",HYPERLINK(tabProjList[[#This Row],[Link 5]],"Link 5"),"")</f>
        <v/>
      </c>
      <c r="U343" s="428" t="str">
        <f>IF(tabProjList[[#This Row],[Link 6]]&lt;&gt;"",HYPERLINK(tabProjList[[#This Row],[Link 6]],"Link 6"),"")</f>
        <v/>
      </c>
      <c r="V343" s="428" t="str">
        <f>IF(tabProjList[[#This Row],[Link 7]]&lt;&gt;"",HYPERLINK(tabProjList[[#This Row],[Link 7]],"Link 7"),"")</f>
        <v/>
      </c>
      <c r="W343" s="446" t="s">
        <v>1692</v>
      </c>
      <c r="X343" s="446" t="s">
        <v>1691</v>
      </c>
      <c r="Y343" s="446" t="s">
        <v>1690</v>
      </c>
      <c r="Z343" s="446" t="s">
        <v>413</v>
      </c>
      <c r="AA343" s="446" t="s">
        <v>413</v>
      </c>
      <c r="AB343" s="446" t="s">
        <v>413</v>
      </c>
      <c r="AC343" s="446" t="s">
        <v>413</v>
      </c>
    </row>
    <row r="344" spans="1:29" hidden="1">
      <c r="A344" s="434" t="s">
        <v>1689</v>
      </c>
      <c r="B344" s="450" t="s">
        <v>87</v>
      </c>
      <c r="C344" s="423" t="s">
        <v>1688</v>
      </c>
      <c r="D344" s="450" t="s">
        <v>779</v>
      </c>
      <c r="E344" s="453">
        <v>2020</v>
      </c>
      <c r="F344" s="453" t="s">
        <v>413</v>
      </c>
      <c r="G344" s="453" t="s">
        <v>413</v>
      </c>
      <c r="H344" s="451" t="s">
        <v>413</v>
      </c>
      <c r="I344" s="424" t="s">
        <v>798</v>
      </c>
      <c r="J344" s="449"/>
      <c r="K344" s="448">
        <v>1.36145</v>
      </c>
      <c r="L344" s="448">
        <v>1.36145</v>
      </c>
      <c r="M344" s="427" t="s">
        <v>923</v>
      </c>
      <c r="N344" s="466" t="s">
        <v>898</v>
      </c>
      <c r="O344" s="446"/>
      <c r="P344" s="428" t="str">
        <f>IF(tabProjList[[#This Row],[Link 1]]&lt;&gt;"",HYPERLINK(tabProjList[[#This Row],[Link 1]],"Link 1"),"")</f>
        <v>Link 1</v>
      </c>
      <c r="Q344" s="428" t="str">
        <f>IF(tabProjList[[#This Row],[Link 2]]&lt;&gt;"",HYPERLINK(tabProjList[[#This Row],[Link 2]],"Link 2"),"")</f>
        <v>Link 2</v>
      </c>
      <c r="R344" s="428" t="str">
        <f>IF(tabProjList[[#This Row],[Link 3]]&lt;&gt;"",HYPERLINK(tabProjList[[#This Row],[Link 3]],"Link 3"),"")</f>
        <v/>
      </c>
      <c r="S344" s="428" t="str">
        <f>IF(tabProjList[[#This Row],[Link 4]]&lt;&gt;"",HYPERLINK(tabProjList[[#This Row],[Link 4]],"Link 4"),"")</f>
        <v/>
      </c>
      <c r="T344" s="428" t="str">
        <f>IF(tabProjList[[#This Row],[Link 5]]&lt;&gt;"",HYPERLINK(tabProjList[[#This Row],[Link 5]],"Link 5"),"")</f>
        <v/>
      </c>
      <c r="U344" s="428" t="str">
        <f>IF(tabProjList[[#This Row],[Link 6]]&lt;&gt;"",HYPERLINK(tabProjList[[#This Row],[Link 6]],"Link 6"),"")</f>
        <v/>
      </c>
      <c r="V344" s="428" t="str">
        <f>IF(tabProjList[[#This Row],[Link 7]]&lt;&gt;"",HYPERLINK(tabProjList[[#This Row],[Link 7]],"Link 7"),"")</f>
        <v/>
      </c>
      <c r="W344" s="446" t="s">
        <v>1168</v>
      </c>
      <c r="X344" s="446" t="s">
        <v>1687</v>
      </c>
      <c r="Y344" s="446" t="s">
        <v>413</v>
      </c>
      <c r="Z344" s="446" t="s">
        <v>413</v>
      </c>
      <c r="AA344" s="446" t="s">
        <v>413</v>
      </c>
      <c r="AB344" s="446" t="s">
        <v>413</v>
      </c>
      <c r="AC344" s="446" t="s">
        <v>413</v>
      </c>
    </row>
    <row r="345" spans="1:29" hidden="1">
      <c r="A345" s="421" t="s">
        <v>1685</v>
      </c>
      <c r="B345" s="422" t="s">
        <v>87</v>
      </c>
      <c r="C345" s="423" t="s">
        <v>1686</v>
      </c>
      <c r="D345" s="424" t="s">
        <v>959</v>
      </c>
      <c r="E345" s="425">
        <v>2022</v>
      </c>
      <c r="F345" s="425" t="s">
        <v>413</v>
      </c>
      <c r="G345" s="425" t="s">
        <v>413</v>
      </c>
      <c r="H345" s="425" t="s">
        <v>413</v>
      </c>
      <c r="I345" s="424" t="s">
        <v>798</v>
      </c>
      <c r="J345" s="469"/>
      <c r="K345" s="425">
        <v>15</v>
      </c>
      <c r="L345" s="425">
        <v>15</v>
      </c>
      <c r="M345" s="427" t="s">
        <v>958</v>
      </c>
      <c r="N345" s="454" t="s">
        <v>113</v>
      </c>
      <c r="O345" s="446" t="s">
        <v>1685</v>
      </c>
      <c r="P345" s="428" t="str">
        <f>IF(tabProjList[[#This Row],[Link 1]]&lt;&gt;"",HYPERLINK(tabProjList[[#This Row],[Link 1]],"Link 1"),"")</f>
        <v>Link 1</v>
      </c>
      <c r="Q345" s="428" t="str">
        <f>IF(tabProjList[[#This Row],[Link 2]]&lt;&gt;"",HYPERLINK(tabProjList[[#This Row],[Link 2]],"Link 2"),"")</f>
        <v/>
      </c>
      <c r="R345" s="428" t="str">
        <f>IF(tabProjList[[#This Row],[Link 3]]&lt;&gt;"",HYPERLINK(tabProjList[[#This Row],[Link 3]],"Link 3"),"")</f>
        <v/>
      </c>
      <c r="S345" s="428" t="str">
        <f>IF(tabProjList[[#This Row],[Link 4]]&lt;&gt;"",HYPERLINK(tabProjList[[#This Row],[Link 4]],"Link 4"),"")</f>
        <v/>
      </c>
      <c r="T345" s="428" t="str">
        <f>IF(tabProjList[[#This Row],[Link 5]]&lt;&gt;"",HYPERLINK(tabProjList[[#This Row],[Link 5]],"Link 5"),"")</f>
        <v/>
      </c>
      <c r="U345" s="428" t="str">
        <f>IF(tabProjList[[#This Row],[Link 6]]&lt;&gt;"",HYPERLINK(tabProjList[[#This Row],[Link 6]],"Link 6"),"")</f>
        <v/>
      </c>
      <c r="V345" s="428" t="str">
        <f>IF(tabProjList[[#This Row],[Link 7]]&lt;&gt;"",HYPERLINK(tabProjList[[#This Row],[Link 7]],"Link 7"),"")</f>
        <v/>
      </c>
      <c r="W345" s="446" t="s">
        <v>1080</v>
      </c>
      <c r="X345" s="446" t="s">
        <v>413</v>
      </c>
      <c r="Y345" s="446" t="s">
        <v>413</v>
      </c>
      <c r="Z345" s="446" t="s">
        <v>413</v>
      </c>
      <c r="AA345" s="446" t="s">
        <v>413</v>
      </c>
      <c r="AB345" s="446" t="s">
        <v>413</v>
      </c>
      <c r="AC345" s="446" t="s">
        <v>413</v>
      </c>
    </row>
    <row r="346" spans="1:29" hidden="1">
      <c r="A346" s="421" t="s">
        <v>1684</v>
      </c>
      <c r="B346" s="422" t="s">
        <v>1683</v>
      </c>
      <c r="C346" s="423" t="s">
        <v>1682</v>
      </c>
      <c r="D346" s="424" t="s">
        <v>777</v>
      </c>
      <c r="E346" s="425">
        <v>2022</v>
      </c>
      <c r="F346" s="425" t="s">
        <v>413</v>
      </c>
      <c r="G346" s="425" t="s">
        <v>413</v>
      </c>
      <c r="H346" s="425" t="s">
        <v>413</v>
      </c>
      <c r="I346" s="424" t="s">
        <v>798</v>
      </c>
      <c r="J346" s="469"/>
      <c r="K346" s="425">
        <v>0.1</v>
      </c>
      <c r="L346" s="425">
        <v>0.1</v>
      </c>
      <c r="M346" s="427" t="s">
        <v>928</v>
      </c>
      <c r="N346" s="454" t="s">
        <v>101</v>
      </c>
      <c r="O346" s="446"/>
      <c r="P346" s="428" t="str">
        <f>IF(tabProjList[[#This Row],[Link 1]]&lt;&gt;"",HYPERLINK(tabProjList[[#This Row],[Link 1]],"Link 1"),"")</f>
        <v>Link 1</v>
      </c>
      <c r="Q346" s="428" t="str">
        <f>IF(tabProjList[[#This Row],[Link 2]]&lt;&gt;"",HYPERLINK(tabProjList[[#This Row],[Link 2]],"Link 2"),"")</f>
        <v/>
      </c>
      <c r="R346" s="428" t="str">
        <f>IF(tabProjList[[#This Row],[Link 3]]&lt;&gt;"",HYPERLINK(tabProjList[[#This Row],[Link 3]],"Link 3"),"")</f>
        <v/>
      </c>
      <c r="S346" s="428" t="str">
        <f>IF(tabProjList[[#This Row],[Link 4]]&lt;&gt;"",HYPERLINK(tabProjList[[#This Row],[Link 4]],"Link 4"),"")</f>
        <v/>
      </c>
      <c r="T346" s="428" t="str">
        <f>IF(tabProjList[[#This Row],[Link 5]]&lt;&gt;"",HYPERLINK(tabProjList[[#This Row],[Link 5]],"Link 5"),"")</f>
        <v/>
      </c>
      <c r="U346" s="428" t="str">
        <f>IF(tabProjList[[#This Row],[Link 6]]&lt;&gt;"",HYPERLINK(tabProjList[[#This Row],[Link 6]],"Link 6"),"")</f>
        <v/>
      </c>
      <c r="V346" s="428" t="str">
        <f>IF(tabProjList[[#This Row],[Link 7]]&lt;&gt;"",HYPERLINK(tabProjList[[#This Row],[Link 7]],"Link 7"),"")</f>
        <v/>
      </c>
      <c r="W346" s="446" t="s">
        <v>1681</v>
      </c>
      <c r="X346" s="446" t="s">
        <v>413</v>
      </c>
      <c r="Y346" s="446" t="s">
        <v>413</v>
      </c>
      <c r="Z346" s="446" t="s">
        <v>413</v>
      </c>
      <c r="AA346" s="446" t="s">
        <v>413</v>
      </c>
      <c r="AB346" s="446" t="s">
        <v>413</v>
      </c>
      <c r="AC346" s="446" t="s">
        <v>413</v>
      </c>
    </row>
    <row r="347" spans="1:29" hidden="1">
      <c r="A347" s="421" t="s">
        <v>1680</v>
      </c>
      <c r="B347" s="422" t="s">
        <v>87</v>
      </c>
      <c r="C347" s="423" t="s">
        <v>1679</v>
      </c>
      <c r="D347" s="422" t="s">
        <v>779</v>
      </c>
      <c r="E347" s="453">
        <v>2021</v>
      </c>
      <c r="F347" s="453">
        <v>2023</v>
      </c>
      <c r="G347" s="453">
        <v>2024</v>
      </c>
      <c r="H347" s="453" t="s">
        <v>413</v>
      </c>
      <c r="I347" s="424" t="s">
        <v>798</v>
      </c>
      <c r="J347" s="424"/>
      <c r="K347" s="425">
        <v>0.39</v>
      </c>
      <c r="L347" s="425">
        <v>0.45800000000000002</v>
      </c>
      <c r="M347" s="452" t="s">
        <v>986</v>
      </c>
      <c r="N347" s="454" t="s">
        <v>113</v>
      </c>
      <c r="O347" s="446" t="s">
        <v>1045</v>
      </c>
      <c r="P347" s="428" t="str">
        <f>IF(tabProjList[[#This Row],[Link 1]]&lt;&gt;"",HYPERLINK(tabProjList[[#This Row],[Link 1]],"Link 1"),"")</f>
        <v>Link 1</v>
      </c>
      <c r="Q347" s="428" t="str">
        <f>IF(tabProjList[[#This Row],[Link 2]]&lt;&gt;"",HYPERLINK(tabProjList[[#This Row],[Link 2]],"Link 2"),"")</f>
        <v>Link 2</v>
      </c>
      <c r="R347" s="428" t="str">
        <f>IF(tabProjList[[#This Row],[Link 3]]&lt;&gt;"",HYPERLINK(tabProjList[[#This Row],[Link 3]],"Link 3"),"")</f>
        <v>Link 3</v>
      </c>
      <c r="S347" s="428" t="str">
        <f>IF(tabProjList[[#This Row],[Link 4]]&lt;&gt;"",HYPERLINK(tabProjList[[#This Row],[Link 4]],"Link 4"),"")</f>
        <v/>
      </c>
      <c r="T347" s="428" t="str">
        <f>IF(tabProjList[[#This Row],[Link 5]]&lt;&gt;"",HYPERLINK(tabProjList[[#This Row],[Link 5]],"Link 5"),"")</f>
        <v/>
      </c>
      <c r="U347" s="428" t="str">
        <f>IF(tabProjList[[#This Row],[Link 6]]&lt;&gt;"",HYPERLINK(tabProjList[[#This Row],[Link 6]],"Link 6"),"")</f>
        <v/>
      </c>
      <c r="V347" s="428" t="str">
        <f>IF(tabProjList[[#This Row],[Link 7]]&lt;&gt;"",HYPERLINK(tabProjList[[#This Row],[Link 7]],"Link 7"),"")</f>
        <v/>
      </c>
      <c r="W347" s="446" t="s">
        <v>1044</v>
      </c>
      <c r="X347" s="446" t="s">
        <v>1043</v>
      </c>
      <c r="Y347" s="446" t="s">
        <v>1042</v>
      </c>
      <c r="Z347" s="446" t="s">
        <v>413</v>
      </c>
      <c r="AA347" s="446" t="s">
        <v>413</v>
      </c>
      <c r="AB347" s="446" t="s">
        <v>413</v>
      </c>
      <c r="AC347" s="446" t="s">
        <v>413</v>
      </c>
    </row>
    <row r="348" spans="1:29" hidden="1">
      <c r="A348" s="474" t="s">
        <v>1678</v>
      </c>
      <c r="B348" s="472" t="s">
        <v>878</v>
      </c>
      <c r="C348" s="473" t="s">
        <v>1676</v>
      </c>
      <c r="D348" s="422" t="s">
        <v>959</v>
      </c>
      <c r="E348" s="472">
        <v>2020</v>
      </c>
      <c r="F348" s="472" t="s">
        <v>413</v>
      </c>
      <c r="G348" s="451">
        <v>2025</v>
      </c>
      <c r="H348" s="451" t="s">
        <v>413</v>
      </c>
      <c r="I348" s="424" t="s">
        <v>798</v>
      </c>
      <c r="J348" s="483">
        <v>1</v>
      </c>
      <c r="K348" s="470">
        <v>4.5</v>
      </c>
      <c r="L348" s="470">
        <v>4.5</v>
      </c>
      <c r="M348" s="452" t="s">
        <v>958</v>
      </c>
      <c r="N348" s="454" t="s">
        <v>113</v>
      </c>
      <c r="O348" s="446" t="s">
        <v>1198</v>
      </c>
      <c r="P348" s="428" t="str">
        <f>IF(tabProjList[[#This Row],[Link 1]]&lt;&gt;"",HYPERLINK(tabProjList[[#This Row],[Link 1]],"Link 1"),"")</f>
        <v>Link 1</v>
      </c>
      <c r="Q348" s="428" t="str">
        <f>IF(tabProjList[[#This Row],[Link 2]]&lt;&gt;"",HYPERLINK(tabProjList[[#This Row],[Link 2]],"Link 2"),"")</f>
        <v/>
      </c>
      <c r="R348" s="428" t="str">
        <f>IF(tabProjList[[#This Row],[Link 3]]&lt;&gt;"",HYPERLINK(tabProjList[[#This Row],[Link 3]],"Link 3"),"")</f>
        <v/>
      </c>
      <c r="S348" s="428" t="str">
        <f>IF(tabProjList[[#This Row],[Link 4]]&lt;&gt;"",HYPERLINK(tabProjList[[#This Row],[Link 4]],"Link 4"),"")</f>
        <v/>
      </c>
      <c r="T348" s="428" t="str">
        <f>IF(tabProjList[[#This Row],[Link 5]]&lt;&gt;"",HYPERLINK(tabProjList[[#This Row],[Link 5]],"Link 5"),"")</f>
        <v/>
      </c>
      <c r="U348" s="428" t="str">
        <f>IF(tabProjList[[#This Row],[Link 6]]&lt;&gt;"",HYPERLINK(tabProjList[[#This Row],[Link 6]],"Link 6"),"")</f>
        <v/>
      </c>
      <c r="V348" s="428" t="str">
        <f>IF(tabProjList[[#This Row],[Link 7]]&lt;&gt;"",HYPERLINK(tabProjList[[#This Row],[Link 7]],"Link 7"),"")</f>
        <v/>
      </c>
      <c r="W348" s="446" t="s">
        <v>896</v>
      </c>
      <c r="X348" s="446" t="s">
        <v>413</v>
      </c>
      <c r="Y348" s="446" t="s">
        <v>413</v>
      </c>
      <c r="Z348" s="446" t="s">
        <v>413</v>
      </c>
      <c r="AA348" s="446" t="s">
        <v>413</v>
      </c>
      <c r="AB348" s="446" t="s">
        <v>413</v>
      </c>
      <c r="AC348" s="446" t="s">
        <v>413</v>
      </c>
    </row>
    <row r="349" spans="1:29" hidden="1">
      <c r="A349" s="421" t="s">
        <v>1677</v>
      </c>
      <c r="B349" s="450" t="s">
        <v>878</v>
      </c>
      <c r="C349" s="423" t="s">
        <v>1676</v>
      </c>
      <c r="D349" s="422" t="s">
        <v>959</v>
      </c>
      <c r="E349" s="451">
        <v>2020</v>
      </c>
      <c r="F349" s="451" t="s">
        <v>413</v>
      </c>
      <c r="G349" s="451">
        <v>2030</v>
      </c>
      <c r="H349" s="451" t="s">
        <v>413</v>
      </c>
      <c r="I349" s="422" t="s">
        <v>798</v>
      </c>
      <c r="J349" s="467">
        <v>2</v>
      </c>
      <c r="K349" s="448">
        <v>5.5</v>
      </c>
      <c r="L349" s="448">
        <v>5.5</v>
      </c>
      <c r="M349" s="452" t="s">
        <v>958</v>
      </c>
      <c r="N349" s="454" t="s">
        <v>113</v>
      </c>
      <c r="O349" s="446" t="s">
        <v>1198</v>
      </c>
      <c r="P349" s="428" t="str">
        <f>IF(tabProjList[[#This Row],[Link 1]]&lt;&gt;"",HYPERLINK(tabProjList[[#This Row],[Link 1]],"Link 1"),"")</f>
        <v>Link 1</v>
      </c>
      <c r="Q349" s="428" t="str">
        <f>IF(tabProjList[[#This Row],[Link 2]]&lt;&gt;"",HYPERLINK(tabProjList[[#This Row],[Link 2]],"Link 2"),"")</f>
        <v/>
      </c>
      <c r="R349" s="428" t="str">
        <f>IF(tabProjList[[#This Row],[Link 3]]&lt;&gt;"",HYPERLINK(tabProjList[[#This Row],[Link 3]],"Link 3"),"")</f>
        <v/>
      </c>
      <c r="S349" s="428" t="str">
        <f>IF(tabProjList[[#This Row],[Link 4]]&lt;&gt;"",HYPERLINK(tabProjList[[#This Row],[Link 4]],"Link 4"),"")</f>
        <v/>
      </c>
      <c r="T349" s="428" t="str">
        <f>IF(tabProjList[[#This Row],[Link 5]]&lt;&gt;"",HYPERLINK(tabProjList[[#This Row],[Link 5]],"Link 5"),"")</f>
        <v/>
      </c>
      <c r="U349" s="428" t="str">
        <f>IF(tabProjList[[#This Row],[Link 6]]&lt;&gt;"",HYPERLINK(tabProjList[[#This Row],[Link 6]],"Link 6"),"")</f>
        <v/>
      </c>
      <c r="V349" s="428" t="str">
        <f>IF(tabProjList[[#This Row],[Link 7]]&lt;&gt;"",HYPERLINK(tabProjList[[#This Row],[Link 7]],"Link 7"),"")</f>
        <v/>
      </c>
      <c r="W349" s="446" t="s">
        <v>896</v>
      </c>
      <c r="X349" s="446" t="s">
        <v>413</v>
      </c>
      <c r="Y349" s="446" t="s">
        <v>413</v>
      </c>
      <c r="Z349" s="446" t="s">
        <v>413</v>
      </c>
      <c r="AA349" s="446" t="s">
        <v>413</v>
      </c>
      <c r="AB349" s="446" t="s">
        <v>413</v>
      </c>
      <c r="AC349" s="446" t="s">
        <v>413</v>
      </c>
    </row>
    <row r="350" spans="1:29" hidden="1">
      <c r="A350" s="421" t="s">
        <v>1675</v>
      </c>
      <c r="B350" s="450" t="s">
        <v>87</v>
      </c>
      <c r="C350" s="423" t="s">
        <v>1674</v>
      </c>
      <c r="D350" s="422" t="s">
        <v>892</v>
      </c>
      <c r="E350" s="451">
        <v>2022</v>
      </c>
      <c r="F350" s="451">
        <v>2023</v>
      </c>
      <c r="G350" s="451">
        <v>2025</v>
      </c>
      <c r="H350" s="451" t="s">
        <v>413</v>
      </c>
      <c r="I350" s="424" t="s">
        <v>798</v>
      </c>
      <c r="J350" s="467"/>
      <c r="K350" s="448">
        <v>0.1</v>
      </c>
      <c r="L350" s="448">
        <v>0.1</v>
      </c>
      <c r="M350" s="427" t="s">
        <v>923</v>
      </c>
      <c r="N350" s="454" t="s">
        <v>113</v>
      </c>
      <c r="O350" s="446" t="s">
        <v>1673</v>
      </c>
      <c r="P350" s="428" t="str">
        <f>IF(tabProjList[[#This Row],[Link 1]]&lt;&gt;"",HYPERLINK(tabProjList[[#This Row],[Link 1]],"Link 1"),"")</f>
        <v>Link 1</v>
      </c>
      <c r="Q350" s="428" t="str">
        <f>IF(tabProjList[[#This Row],[Link 2]]&lt;&gt;"",HYPERLINK(tabProjList[[#This Row],[Link 2]],"Link 2"),"")</f>
        <v/>
      </c>
      <c r="R350" s="428" t="str">
        <f>IF(tabProjList[[#This Row],[Link 3]]&lt;&gt;"",HYPERLINK(tabProjList[[#This Row],[Link 3]],"Link 3"),"")</f>
        <v/>
      </c>
      <c r="S350" s="428" t="str">
        <f>IF(tabProjList[[#This Row],[Link 4]]&lt;&gt;"",HYPERLINK(tabProjList[[#This Row],[Link 4]],"Link 4"),"")</f>
        <v/>
      </c>
      <c r="T350" s="428" t="str">
        <f>IF(tabProjList[[#This Row],[Link 5]]&lt;&gt;"",HYPERLINK(tabProjList[[#This Row],[Link 5]],"Link 5"),"")</f>
        <v/>
      </c>
      <c r="U350" s="428" t="str">
        <f>IF(tabProjList[[#This Row],[Link 6]]&lt;&gt;"",HYPERLINK(tabProjList[[#This Row],[Link 6]],"Link 6"),"")</f>
        <v/>
      </c>
      <c r="V350" s="428" t="str">
        <f>IF(tabProjList[[#This Row],[Link 7]]&lt;&gt;"",HYPERLINK(tabProjList[[#This Row],[Link 7]],"Link 7"),"")</f>
        <v/>
      </c>
      <c r="W350" s="446" t="s">
        <v>1672</v>
      </c>
      <c r="X350" s="446" t="s">
        <v>413</v>
      </c>
      <c r="Y350" s="446" t="s">
        <v>413</v>
      </c>
      <c r="Z350" s="446" t="s">
        <v>413</v>
      </c>
      <c r="AA350" s="446" t="s">
        <v>413</v>
      </c>
      <c r="AB350" s="446" t="s">
        <v>413</v>
      </c>
      <c r="AC350" s="446" t="s">
        <v>413</v>
      </c>
    </row>
    <row r="351" spans="1:29" hidden="1">
      <c r="A351" s="421" t="s">
        <v>1671</v>
      </c>
      <c r="B351" s="422" t="s">
        <v>263</v>
      </c>
      <c r="C351" s="423" t="s">
        <v>1670</v>
      </c>
      <c r="D351" s="422" t="s">
        <v>779</v>
      </c>
      <c r="E351" s="453">
        <v>2022</v>
      </c>
      <c r="F351" s="453" t="s">
        <v>413</v>
      </c>
      <c r="G351" s="453">
        <v>2025</v>
      </c>
      <c r="H351" s="453" t="s">
        <v>413</v>
      </c>
      <c r="I351" s="424" t="s">
        <v>798</v>
      </c>
      <c r="J351" s="424"/>
      <c r="K351" s="425">
        <v>2</v>
      </c>
      <c r="L351" s="425">
        <v>2</v>
      </c>
      <c r="M351" s="452" t="s">
        <v>899</v>
      </c>
      <c r="N351" s="454" t="s">
        <v>113</v>
      </c>
      <c r="O351" s="446" t="s">
        <v>1669</v>
      </c>
      <c r="P351" s="428" t="str">
        <f>IF(tabProjList[[#This Row],[Link 1]]&lt;&gt;"",HYPERLINK(tabProjList[[#This Row],[Link 1]],"Link 1"),"")</f>
        <v/>
      </c>
      <c r="Q351" s="428" t="str">
        <f>IF(tabProjList[[#This Row],[Link 2]]&lt;&gt;"",HYPERLINK(tabProjList[[#This Row],[Link 2]],"Link 2"),"")</f>
        <v/>
      </c>
      <c r="R351" s="428" t="str">
        <f>IF(tabProjList[[#This Row],[Link 3]]&lt;&gt;"",HYPERLINK(tabProjList[[#This Row],[Link 3]],"Link 3"),"")</f>
        <v/>
      </c>
      <c r="S351" s="428" t="str">
        <f>IF(tabProjList[[#This Row],[Link 4]]&lt;&gt;"",HYPERLINK(tabProjList[[#This Row],[Link 4]],"Link 4"),"")</f>
        <v/>
      </c>
      <c r="T351" s="428" t="str">
        <f>IF(tabProjList[[#This Row],[Link 5]]&lt;&gt;"",HYPERLINK(tabProjList[[#This Row],[Link 5]],"Link 5"),"")</f>
        <v/>
      </c>
      <c r="U351" s="428" t="str">
        <f>IF(tabProjList[[#This Row],[Link 6]]&lt;&gt;"",HYPERLINK(tabProjList[[#This Row],[Link 6]],"Link 6"),"")</f>
        <v/>
      </c>
      <c r="V351" s="428" t="str">
        <f>IF(tabProjList[[#This Row],[Link 7]]&lt;&gt;"",HYPERLINK(tabProjList[[#This Row],[Link 7]],"Link 7"),"")</f>
        <v/>
      </c>
      <c r="W351" s="446" t="s">
        <v>413</v>
      </c>
      <c r="X351" s="446" t="s">
        <v>413</v>
      </c>
      <c r="Y351" s="446" t="s">
        <v>413</v>
      </c>
      <c r="Z351" s="446" t="s">
        <v>413</v>
      </c>
      <c r="AA351" s="446" t="s">
        <v>413</v>
      </c>
      <c r="AB351" s="446" t="s">
        <v>413</v>
      </c>
      <c r="AC351" s="446" t="s">
        <v>413</v>
      </c>
    </row>
    <row r="352" spans="1:29" hidden="1">
      <c r="A352" s="421" t="s">
        <v>1668</v>
      </c>
      <c r="B352" s="422" t="s">
        <v>87</v>
      </c>
      <c r="C352" s="423" t="s">
        <v>1667</v>
      </c>
      <c r="D352" s="422" t="s">
        <v>892</v>
      </c>
      <c r="E352" s="453">
        <v>2010</v>
      </c>
      <c r="F352" s="453">
        <v>2011</v>
      </c>
      <c r="G352" s="453">
        <v>2013</v>
      </c>
      <c r="H352" s="453"/>
      <c r="I352" s="424" t="s">
        <v>302</v>
      </c>
      <c r="J352" s="426"/>
      <c r="K352" s="425">
        <v>0.9</v>
      </c>
      <c r="L352" s="425">
        <v>0.9</v>
      </c>
      <c r="M352" s="427" t="s">
        <v>899</v>
      </c>
      <c r="N352" s="454" t="s">
        <v>891</v>
      </c>
      <c r="O352" s="446"/>
      <c r="P352" s="428" t="str">
        <f>IF(tabProjList[[#This Row],[Link 1]]&lt;&gt;"",HYPERLINK(tabProjList[[#This Row],[Link 1]],"Link 1"),"")</f>
        <v>Link 1</v>
      </c>
      <c r="Q352" s="428" t="str">
        <f>IF(tabProjList[[#This Row],[Link 2]]&lt;&gt;"",HYPERLINK(tabProjList[[#This Row],[Link 2]],"Link 2"),"")</f>
        <v>Link 2</v>
      </c>
      <c r="R352" s="428" t="str">
        <f>IF(tabProjList[[#This Row],[Link 3]]&lt;&gt;"",HYPERLINK(tabProjList[[#This Row],[Link 3]],"Link 3"),"")</f>
        <v/>
      </c>
      <c r="S352" s="428" t="str">
        <f>IF(tabProjList[[#This Row],[Link 4]]&lt;&gt;"",HYPERLINK(tabProjList[[#This Row],[Link 4]],"Link 4"),"")</f>
        <v/>
      </c>
      <c r="T352" s="428" t="str">
        <f>IF(tabProjList[[#This Row],[Link 5]]&lt;&gt;"",HYPERLINK(tabProjList[[#This Row],[Link 5]],"Link 5"),"")</f>
        <v/>
      </c>
      <c r="U352" s="428" t="str">
        <f>IF(tabProjList[[#This Row],[Link 6]]&lt;&gt;"",HYPERLINK(tabProjList[[#This Row],[Link 6]],"Link 6"),"")</f>
        <v/>
      </c>
      <c r="V352" s="428" t="str">
        <f>IF(tabProjList[[#This Row],[Link 7]]&lt;&gt;"",HYPERLINK(tabProjList[[#This Row],[Link 7]],"Link 7"),"")</f>
        <v/>
      </c>
      <c r="W352" s="446" t="s">
        <v>1666</v>
      </c>
      <c r="X352" s="446" t="s">
        <v>1665</v>
      </c>
      <c r="Y352" s="446" t="s">
        <v>413</v>
      </c>
      <c r="Z352" s="446" t="s">
        <v>413</v>
      </c>
      <c r="AA352" s="446" t="s">
        <v>413</v>
      </c>
      <c r="AB352" s="446" t="s">
        <v>413</v>
      </c>
      <c r="AC352" s="446" t="s">
        <v>413</v>
      </c>
    </row>
    <row r="353" spans="1:29" hidden="1">
      <c r="A353" s="421" t="s">
        <v>1664</v>
      </c>
      <c r="B353" s="422" t="s">
        <v>87</v>
      </c>
      <c r="C353" s="423" t="s">
        <v>1663</v>
      </c>
      <c r="D353" s="422" t="s">
        <v>779</v>
      </c>
      <c r="E353" s="453">
        <v>2021</v>
      </c>
      <c r="F353" s="453">
        <v>2023</v>
      </c>
      <c r="G353" s="453">
        <v>2024</v>
      </c>
      <c r="H353" s="453" t="s">
        <v>413</v>
      </c>
      <c r="I353" s="422" t="s">
        <v>798</v>
      </c>
      <c r="J353" s="424"/>
      <c r="K353" s="425">
        <v>0.28999999999999998</v>
      </c>
      <c r="L353" s="425">
        <v>0.34300000000000003</v>
      </c>
      <c r="M353" s="452" t="s">
        <v>986</v>
      </c>
      <c r="N353" s="454" t="s">
        <v>113</v>
      </c>
      <c r="O353" s="446" t="s">
        <v>1045</v>
      </c>
      <c r="P353" s="428" t="str">
        <f>IF(tabProjList[[#This Row],[Link 1]]&lt;&gt;"",HYPERLINK(tabProjList[[#This Row],[Link 1]],"Link 1"),"")</f>
        <v>Link 1</v>
      </c>
      <c r="Q353" s="428" t="str">
        <f>IF(tabProjList[[#This Row],[Link 2]]&lt;&gt;"",HYPERLINK(tabProjList[[#This Row],[Link 2]],"Link 2"),"")</f>
        <v>Link 2</v>
      </c>
      <c r="R353" s="428" t="str">
        <f>IF(tabProjList[[#This Row],[Link 3]]&lt;&gt;"",HYPERLINK(tabProjList[[#This Row],[Link 3]],"Link 3"),"")</f>
        <v>Link 3</v>
      </c>
      <c r="S353" s="428" t="str">
        <f>IF(tabProjList[[#This Row],[Link 4]]&lt;&gt;"",HYPERLINK(tabProjList[[#This Row],[Link 4]],"Link 4"),"")</f>
        <v/>
      </c>
      <c r="T353" s="428" t="str">
        <f>IF(tabProjList[[#This Row],[Link 5]]&lt;&gt;"",HYPERLINK(tabProjList[[#This Row],[Link 5]],"Link 5"),"")</f>
        <v/>
      </c>
      <c r="U353" s="428" t="str">
        <f>IF(tabProjList[[#This Row],[Link 6]]&lt;&gt;"",HYPERLINK(tabProjList[[#This Row],[Link 6]],"Link 6"),"")</f>
        <v/>
      </c>
      <c r="V353" s="428" t="str">
        <f>IF(tabProjList[[#This Row],[Link 7]]&lt;&gt;"",HYPERLINK(tabProjList[[#This Row],[Link 7]],"Link 7"),"")</f>
        <v/>
      </c>
      <c r="W353" s="446" t="s">
        <v>1044</v>
      </c>
      <c r="X353" s="446" t="s">
        <v>1043</v>
      </c>
      <c r="Y353" s="446" t="s">
        <v>1042</v>
      </c>
      <c r="Z353" s="446" t="s">
        <v>413</v>
      </c>
      <c r="AA353" s="446" t="s">
        <v>413</v>
      </c>
      <c r="AB353" s="446" t="s">
        <v>413</v>
      </c>
      <c r="AC353" s="446" t="s">
        <v>413</v>
      </c>
    </row>
    <row r="354" spans="1:29" hidden="1">
      <c r="A354" s="434" t="s">
        <v>1662</v>
      </c>
      <c r="B354" s="450" t="s">
        <v>87</v>
      </c>
      <c r="C354" s="423" t="s">
        <v>1661</v>
      </c>
      <c r="D354" s="450" t="s">
        <v>779</v>
      </c>
      <c r="E354" s="451">
        <v>2021</v>
      </c>
      <c r="F354" s="451">
        <v>2023</v>
      </c>
      <c r="G354" s="451">
        <v>2024</v>
      </c>
      <c r="H354" s="451" t="s">
        <v>413</v>
      </c>
      <c r="I354" s="422" t="s">
        <v>798</v>
      </c>
      <c r="J354" s="505"/>
      <c r="K354" s="448">
        <v>0.13</v>
      </c>
      <c r="L354" s="448">
        <v>0.152</v>
      </c>
      <c r="M354" s="427" t="s">
        <v>986</v>
      </c>
      <c r="N354" s="454" t="s">
        <v>113</v>
      </c>
      <c r="O354" s="446" t="s">
        <v>1045</v>
      </c>
      <c r="P354" s="428" t="str">
        <f>IF(tabProjList[[#This Row],[Link 1]]&lt;&gt;"",HYPERLINK(tabProjList[[#This Row],[Link 1]],"Link 1"),"")</f>
        <v>Link 1</v>
      </c>
      <c r="Q354" s="428" t="str">
        <f>IF(tabProjList[[#This Row],[Link 2]]&lt;&gt;"",HYPERLINK(tabProjList[[#This Row],[Link 2]],"Link 2"),"")</f>
        <v>Link 2</v>
      </c>
      <c r="R354" s="428" t="str">
        <f>IF(tabProjList[[#This Row],[Link 3]]&lt;&gt;"",HYPERLINK(tabProjList[[#This Row],[Link 3]],"Link 3"),"")</f>
        <v>Link 3</v>
      </c>
      <c r="S354" s="428" t="str">
        <f>IF(tabProjList[[#This Row],[Link 4]]&lt;&gt;"",HYPERLINK(tabProjList[[#This Row],[Link 4]],"Link 4"),"")</f>
        <v/>
      </c>
      <c r="T354" s="428" t="str">
        <f>IF(tabProjList[[#This Row],[Link 5]]&lt;&gt;"",HYPERLINK(tabProjList[[#This Row],[Link 5]],"Link 5"),"")</f>
        <v/>
      </c>
      <c r="U354" s="428" t="str">
        <f>IF(tabProjList[[#This Row],[Link 6]]&lt;&gt;"",HYPERLINK(tabProjList[[#This Row],[Link 6]],"Link 6"),"")</f>
        <v/>
      </c>
      <c r="V354" s="428" t="str">
        <f>IF(tabProjList[[#This Row],[Link 7]]&lt;&gt;"",HYPERLINK(tabProjList[[#This Row],[Link 7]],"Link 7"),"")</f>
        <v/>
      </c>
      <c r="W354" s="446" t="s">
        <v>1044</v>
      </c>
      <c r="X354" s="446" t="s">
        <v>1043</v>
      </c>
      <c r="Y354" s="446" t="s">
        <v>1042</v>
      </c>
      <c r="Z354" s="446" t="s">
        <v>413</v>
      </c>
      <c r="AA354" s="446" t="s">
        <v>413</v>
      </c>
      <c r="AB354" s="446" t="s">
        <v>413</v>
      </c>
      <c r="AC354" s="446" t="s">
        <v>413</v>
      </c>
    </row>
    <row r="355" spans="1:29" hidden="1">
      <c r="A355" s="434" t="s">
        <v>1660</v>
      </c>
      <c r="B355" s="450" t="s">
        <v>87</v>
      </c>
      <c r="C355" s="423" t="s">
        <v>1659</v>
      </c>
      <c r="D355" s="450" t="s">
        <v>892</v>
      </c>
      <c r="E355" s="451">
        <v>2021</v>
      </c>
      <c r="F355" s="453">
        <v>2023</v>
      </c>
      <c r="G355" s="451">
        <v>2027</v>
      </c>
      <c r="H355" s="451" t="s">
        <v>413</v>
      </c>
      <c r="I355" s="422" t="s">
        <v>798</v>
      </c>
      <c r="J355" s="469"/>
      <c r="K355" s="425"/>
      <c r="L355" s="425"/>
      <c r="M355" s="452" t="s">
        <v>986</v>
      </c>
      <c r="N355" s="489" t="s">
        <v>113</v>
      </c>
      <c r="O355" s="446"/>
      <c r="P355" s="428" t="str">
        <f>IF(tabProjList[[#This Row],[Link 1]]&lt;&gt;"",HYPERLINK(tabProjList[[#This Row],[Link 1]],"Link 1"),"")</f>
        <v>Link 1</v>
      </c>
      <c r="Q355" s="428" t="str">
        <f>IF(tabProjList[[#This Row],[Link 2]]&lt;&gt;"",HYPERLINK(tabProjList[[#This Row],[Link 2]],"Link 2"),"")</f>
        <v>Link 2</v>
      </c>
      <c r="R355" s="428" t="str">
        <f>IF(tabProjList[[#This Row],[Link 3]]&lt;&gt;"",HYPERLINK(tabProjList[[#This Row],[Link 3]],"Link 3"),"")</f>
        <v>Link 3</v>
      </c>
      <c r="S355" s="428" t="str">
        <f>IF(tabProjList[[#This Row],[Link 4]]&lt;&gt;"",HYPERLINK(tabProjList[[#This Row],[Link 4]],"Link 4"),"")</f>
        <v>Link 4</v>
      </c>
      <c r="T355" s="428" t="str">
        <f>IF(tabProjList[[#This Row],[Link 5]]&lt;&gt;"",HYPERLINK(tabProjList[[#This Row],[Link 5]],"Link 5"),"")</f>
        <v>Link 5</v>
      </c>
      <c r="U355" s="428" t="str">
        <f>IF(tabProjList[[#This Row],[Link 6]]&lt;&gt;"",HYPERLINK(tabProjList[[#This Row],[Link 6]],"Link 6"),"")</f>
        <v/>
      </c>
      <c r="V355" s="428" t="str">
        <f>IF(tabProjList[[#This Row],[Link 7]]&lt;&gt;"",HYPERLINK(tabProjList[[#This Row],[Link 7]],"Link 7"),"")</f>
        <v/>
      </c>
      <c r="W355" s="446" t="s">
        <v>1658</v>
      </c>
      <c r="X355" s="446" t="s">
        <v>1657</v>
      </c>
      <c r="Y355" s="446" t="s">
        <v>1656</v>
      </c>
      <c r="Z355" s="446" t="s">
        <v>1655</v>
      </c>
      <c r="AA355" s="446" t="s">
        <v>1654</v>
      </c>
      <c r="AB355" s="446" t="s">
        <v>413</v>
      </c>
      <c r="AC355" s="446" t="s">
        <v>413</v>
      </c>
    </row>
    <row r="356" spans="1:29" hidden="1">
      <c r="A356" s="421" t="s">
        <v>1653</v>
      </c>
      <c r="B356" s="422" t="s">
        <v>427</v>
      </c>
      <c r="C356" s="423" t="s">
        <v>1652</v>
      </c>
      <c r="D356" s="450" t="s">
        <v>779</v>
      </c>
      <c r="E356" s="453">
        <v>2021</v>
      </c>
      <c r="F356" s="453" t="s">
        <v>413</v>
      </c>
      <c r="G356" s="453">
        <v>2024</v>
      </c>
      <c r="H356" s="453" t="s">
        <v>413</v>
      </c>
      <c r="I356" s="424" t="s">
        <v>798</v>
      </c>
      <c r="J356" s="467"/>
      <c r="K356" s="448">
        <v>0.1</v>
      </c>
      <c r="L356" s="448">
        <v>0.1</v>
      </c>
      <c r="M356" s="452" t="s">
        <v>928</v>
      </c>
      <c r="N356" s="489" t="s">
        <v>113</v>
      </c>
      <c r="O356" s="446"/>
      <c r="P356" s="428" t="str">
        <f>IF(tabProjList[[#This Row],[Link 1]]&lt;&gt;"",HYPERLINK(tabProjList[[#This Row],[Link 1]],"Link 1"),"")</f>
        <v>Link 1</v>
      </c>
      <c r="Q356" s="428" t="str">
        <f>IF(tabProjList[[#This Row],[Link 2]]&lt;&gt;"",HYPERLINK(tabProjList[[#This Row],[Link 2]],"Link 2"),"")</f>
        <v>Link 2</v>
      </c>
      <c r="R356" s="428" t="str">
        <f>IF(tabProjList[[#This Row],[Link 3]]&lt;&gt;"",HYPERLINK(tabProjList[[#This Row],[Link 3]],"Link 3"),"")</f>
        <v/>
      </c>
      <c r="S356" s="428" t="str">
        <f>IF(tabProjList[[#This Row],[Link 4]]&lt;&gt;"",HYPERLINK(tabProjList[[#This Row],[Link 4]],"Link 4"),"")</f>
        <v/>
      </c>
      <c r="T356" s="428" t="str">
        <f>IF(tabProjList[[#This Row],[Link 5]]&lt;&gt;"",HYPERLINK(tabProjList[[#This Row],[Link 5]],"Link 5"),"")</f>
        <v/>
      </c>
      <c r="U356" s="428" t="str">
        <f>IF(tabProjList[[#This Row],[Link 6]]&lt;&gt;"",HYPERLINK(tabProjList[[#This Row],[Link 6]],"Link 6"),"")</f>
        <v/>
      </c>
      <c r="V356" s="428" t="str">
        <f>IF(tabProjList[[#This Row],[Link 7]]&lt;&gt;"",HYPERLINK(tabProjList[[#This Row],[Link 7]],"Link 7"),"")</f>
        <v/>
      </c>
      <c r="W356" s="446" t="s">
        <v>1651</v>
      </c>
      <c r="X356" s="446" t="s">
        <v>1650</v>
      </c>
      <c r="Y356" s="446" t="s">
        <v>413</v>
      </c>
      <c r="Z356" s="446" t="s">
        <v>413</v>
      </c>
      <c r="AA356" s="446" t="s">
        <v>413</v>
      </c>
      <c r="AB356" s="446" t="s">
        <v>413</v>
      </c>
      <c r="AC356" s="446" t="s">
        <v>413</v>
      </c>
    </row>
    <row r="357" spans="1:29" hidden="1">
      <c r="A357" s="434" t="s">
        <v>1649</v>
      </c>
      <c r="B357" s="450" t="s">
        <v>87</v>
      </c>
      <c r="C357" s="423" t="s">
        <v>1648</v>
      </c>
      <c r="D357" s="450" t="s">
        <v>892</v>
      </c>
      <c r="E357" s="451">
        <v>2022</v>
      </c>
      <c r="F357" s="453" t="s">
        <v>413</v>
      </c>
      <c r="G357" s="451" t="s">
        <v>413</v>
      </c>
      <c r="H357" s="451" t="s">
        <v>413</v>
      </c>
      <c r="I357" s="424" t="s">
        <v>798</v>
      </c>
      <c r="J357" s="424"/>
      <c r="K357" s="425"/>
      <c r="L357" s="425"/>
      <c r="M357" s="452" t="s">
        <v>986</v>
      </c>
      <c r="N357" s="489" t="s">
        <v>113</v>
      </c>
      <c r="O357" s="446"/>
      <c r="P357" s="428" t="str">
        <f>IF(tabProjList[[#This Row],[Link 1]]&lt;&gt;"",HYPERLINK(tabProjList[[#This Row],[Link 1]],"Link 1"),"")</f>
        <v>Link 1</v>
      </c>
      <c r="Q357" s="428" t="str">
        <f>IF(tabProjList[[#This Row],[Link 2]]&lt;&gt;"",HYPERLINK(tabProjList[[#This Row],[Link 2]],"Link 2"),"")</f>
        <v/>
      </c>
      <c r="R357" s="428" t="str">
        <f>IF(tabProjList[[#This Row],[Link 3]]&lt;&gt;"",HYPERLINK(tabProjList[[#This Row],[Link 3]],"Link 3"),"")</f>
        <v/>
      </c>
      <c r="S357" s="428" t="str">
        <f>IF(tabProjList[[#This Row],[Link 4]]&lt;&gt;"",HYPERLINK(tabProjList[[#This Row],[Link 4]],"Link 4"),"")</f>
        <v/>
      </c>
      <c r="T357" s="428" t="str">
        <f>IF(tabProjList[[#This Row],[Link 5]]&lt;&gt;"",HYPERLINK(tabProjList[[#This Row],[Link 5]],"Link 5"),"")</f>
        <v/>
      </c>
      <c r="U357" s="428" t="str">
        <f>IF(tabProjList[[#This Row],[Link 6]]&lt;&gt;"",HYPERLINK(tabProjList[[#This Row],[Link 6]],"Link 6"),"")</f>
        <v/>
      </c>
      <c r="V357" s="428" t="str">
        <f>IF(tabProjList[[#This Row],[Link 7]]&lt;&gt;"",HYPERLINK(tabProjList[[#This Row],[Link 7]],"Link 7"),"")</f>
        <v/>
      </c>
      <c r="W357" s="446" t="s">
        <v>1647</v>
      </c>
      <c r="X357" s="446" t="s">
        <v>413</v>
      </c>
      <c r="Y357" s="446" t="s">
        <v>413</v>
      </c>
      <c r="Z357" s="446" t="s">
        <v>413</v>
      </c>
      <c r="AA357" s="446" t="s">
        <v>413</v>
      </c>
      <c r="AB357" s="446" t="s">
        <v>413</v>
      </c>
      <c r="AC357" s="446" t="s">
        <v>413</v>
      </c>
    </row>
    <row r="358" spans="1:29" hidden="1">
      <c r="A358" s="421" t="s">
        <v>1646</v>
      </c>
      <c r="B358" s="422" t="s">
        <v>1060</v>
      </c>
      <c r="C358" s="423" t="s">
        <v>1645</v>
      </c>
      <c r="D358" s="424" t="s">
        <v>779</v>
      </c>
      <c r="E358" s="425">
        <v>2022</v>
      </c>
      <c r="F358" s="425" t="s">
        <v>413</v>
      </c>
      <c r="G358" s="425" t="s">
        <v>413</v>
      </c>
      <c r="H358" s="425" t="s">
        <v>413</v>
      </c>
      <c r="I358" s="424" t="s">
        <v>798</v>
      </c>
      <c r="J358" s="424"/>
      <c r="K358" s="425"/>
      <c r="L358" s="425"/>
      <c r="M358" s="452" t="s">
        <v>876</v>
      </c>
      <c r="N358" s="454" t="s">
        <v>113</v>
      </c>
      <c r="O358" s="446"/>
      <c r="P358" s="428" t="str">
        <f>IF(tabProjList[[#This Row],[Link 1]]&lt;&gt;"",HYPERLINK(tabProjList[[#This Row],[Link 1]],"Link 1"),"")</f>
        <v>Link 1</v>
      </c>
      <c r="Q358" s="428" t="str">
        <f>IF(tabProjList[[#This Row],[Link 2]]&lt;&gt;"",HYPERLINK(tabProjList[[#This Row],[Link 2]],"Link 2"),"")</f>
        <v>Link 2</v>
      </c>
      <c r="R358" s="428" t="str">
        <f>IF(tabProjList[[#This Row],[Link 3]]&lt;&gt;"",HYPERLINK(tabProjList[[#This Row],[Link 3]],"Link 3"),"")</f>
        <v/>
      </c>
      <c r="S358" s="428" t="str">
        <f>IF(tabProjList[[#This Row],[Link 4]]&lt;&gt;"",HYPERLINK(tabProjList[[#This Row],[Link 4]],"Link 4"),"")</f>
        <v/>
      </c>
      <c r="T358" s="428" t="str">
        <f>IF(tabProjList[[#This Row],[Link 5]]&lt;&gt;"",HYPERLINK(tabProjList[[#This Row],[Link 5]],"Link 5"),"")</f>
        <v/>
      </c>
      <c r="U358" s="428" t="str">
        <f>IF(tabProjList[[#This Row],[Link 6]]&lt;&gt;"",HYPERLINK(tabProjList[[#This Row],[Link 6]],"Link 6"),"")</f>
        <v/>
      </c>
      <c r="V358" s="428" t="str">
        <f>IF(tabProjList[[#This Row],[Link 7]]&lt;&gt;"",HYPERLINK(tabProjList[[#This Row],[Link 7]],"Link 7"),"")</f>
        <v/>
      </c>
      <c r="W358" s="446" t="s">
        <v>1644</v>
      </c>
      <c r="X358" s="446" t="s">
        <v>1643</v>
      </c>
      <c r="Y358" s="446" t="s">
        <v>413</v>
      </c>
      <c r="Z358" s="446" t="s">
        <v>413</v>
      </c>
      <c r="AA358" s="446" t="s">
        <v>413</v>
      </c>
      <c r="AB358" s="446" t="s">
        <v>413</v>
      </c>
      <c r="AC358" s="446" t="s">
        <v>413</v>
      </c>
    </row>
    <row r="359" spans="1:29" hidden="1">
      <c r="A359" s="421" t="s">
        <v>1642</v>
      </c>
      <c r="B359" s="422" t="s">
        <v>102</v>
      </c>
      <c r="C359" s="423" t="s">
        <v>1472</v>
      </c>
      <c r="D359" s="450" t="s">
        <v>107</v>
      </c>
      <c r="E359" s="453">
        <v>2022</v>
      </c>
      <c r="F359" s="453" t="s">
        <v>413</v>
      </c>
      <c r="G359" s="453" t="s">
        <v>413</v>
      </c>
      <c r="H359" s="453" t="s">
        <v>413</v>
      </c>
      <c r="I359" s="424" t="s">
        <v>798</v>
      </c>
      <c r="J359" s="424"/>
      <c r="K359" s="425"/>
      <c r="L359" s="425"/>
      <c r="M359" s="455" t="s">
        <v>918</v>
      </c>
      <c r="N359" s="489" t="s">
        <v>113</v>
      </c>
      <c r="O359" s="446" t="s">
        <v>1642</v>
      </c>
      <c r="P359" s="428" t="str">
        <f>IF(tabProjList[[#This Row],[Link 1]]&lt;&gt;"",HYPERLINK(tabProjList[[#This Row],[Link 1]],"Link 1"),"")</f>
        <v>Link 1</v>
      </c>
      <c r="Q359" s="428" t="str">
        <f>IF(tabProjList[[#This Row],[Link 2]]&lt;&gt;"",HYPERLINK(tabProjList[[#This Row],[Link 2]],"Link 2"),"")</f>
        <v/>
      </c>
      <c r="R359" s="428" t="str">
        <f>IF(tabProjList[[#This Row],[Link 3]]&lt;&gt;"",HYPERLINK(tabProjList[[#This Row],[Link 3]],"Link 3"),"")</f>
        <v/>
      </c>
      <c r="S359" s="428" t="str">
        <f>IF(tabProjList[[#This Row],[Link 4]]&lt;&gt;"",HYPERLINK(tabProjList[[#This Row],[Link 4]],"Link 4"),"")</f>
        <v/>
      </c>
      <c r="T359" s="428" t="str">
        <f>IF(tabProjList[[#This Row],[Link 5]]&lt;&gt;"",HYPERLINK(tabProjList[[#This Row],[Link 5]],"Link 5"),"")</f>
        <v/>
      </c>
      <c r="U359" s="428" t="str">
        <f>IF(tabProjList[[#This Row],[Link 6]]&lt;&gt;"",HYPERLINK(tabProjList[[#This Row],[Link 6]],"Link 6"),"")</f>
        <v/>
      </c>
      <c r="V359" s="428" t="str">
        <f>IF(tabProjList[[#This Row],[Link 7]]&lt;&gt;"",HYPERLINK(tabProjList[[#This Row],[Link 7]],"Link 7"),"")</f>
        <v/>
      </c>
      <c r="W359" s="446" t="s">
        <v>1023</v>
      </c>
      <c r="X359" s="446" t="s">
        <v>413</v>
      </c>
      <c r="Y359" s="446" t="s">
        <v>413</v>
      </c>
      <c r="Z359" s="446" t="s">
        <v>413</v>
      </c>
      <c r="AA359" s="446" t="s">
        <v>413</v>
      </c>
      <c r="AB359" s="446" t="s">
        <v>413</v>
      </c>
      <c r="AC359" s="446" t="s">
        <v>413</v>
      </c>
    </row>
    <row r="360" spans="1:29" hidden="1">
      <c r="A360" s="421" t="s">
        <v>1640</v>
      </c>
      <c r="B360" s="450" t="s">
        <v>102</v>
      </c>
      <c r="C360" s="473" t="s">
        <v>1641</v>
      </c>
      <c r="D360" s="422" t="s">
        <v>107</v>
      </c>
      <c r="E360" s="472">
        <v>2022</v>
      </c>
      <c r="F360" s="472" t="s">
        <v>413</v>
      </c>
      <c r="G360" s="451">
        <v>2025</v>
      </c>
      <c r="H360" s="451" t="s">
        <v>413</v>
      </c>
      <c r="I360" s="424" t="s">
        <v>798</v>
      </c>
      <c r="J360" s="483"/>
      <c r="K360" s="470">
        <v>3</v>
      </c>
      <c r="L360" s="470">
        <v>3</v>
      </c>
      <c r="M360" s="452" t="s">
        <v>918</v>
      </c>
      <c r="N360" s="454" t="s">
        <v>113</v>
      </c>
      <c r="O360" s="446" t="s">
        <v>1640</v>
      </c>
      <c r="P360" s="428" t="str">
        <f>IF(tabProjList[[#This Row],[Link 1]]&lt;&gt;"",HYPERLINK(tabProjList[[#This Row],[Link 1]],"Link 1"),"")</f>
        <v>Link 1</v>
      </c>
      <c r="Q360" s="428" t="str">
        <f>IF(tabProjList[[#This Row],[Link 2]]&lt;&gt;"",HYPERLINK(tabProjList[[#This Row],[Link 2]],"Link 2"),"")</f>
        <v>Link 2</v>
      </c>
      <c r="R360" s="428" t="str">
        <f>IF(tabProjList[[#This Row],[Link 3]]&lt;&gt;"",HYPERLINK(tabProjList[[#This Row],[Link 3]],"Link 3"),"")</f>
        <v/>
      </c>
      <c r="S360" s="428" t="str">
        <f>IF(tabProjList[[#This Row],[Link 4]]&lt;&gt;"",HYPERLINK(tabProjList[[#This Row],[Link 4]],"Link 4"),"")</f>
        <v/>
      </c>
      <c r="T360" s="428" t="str">
        <f>IF(tabProjList[[#This Row],[Link 5]]&lt;&gt;"",HYPERLINK(tabProjList[[#This Row],[Link 5]],"Link 5"),"")</f>
        <v/>
      </c>
      <c r="U360" s="428" t="str">
        <f>IF(tabProjList[[#This Row],[Link 6]]&lt;&gt;"",HYPERLINK(tabProjList[[#This Row],[Link 6]],"Link 6"),"")</f>
        <v/>
      </c>
      <c r="V360" s="428" t="str">
        <f>IF(tabProjList[[#This Row],[Link 7]]&lt;&gt;"",HYPERLINK(tabProjList[[#This Row],[Link 7]],"Link 7"),"")</f>
        <v/>
      </c>
      <c r="W360" s="446" t="s">
        <v>1639</v>
      </c>
      <c r="X360" s="446" t="s">
        <v>1638</v>
      </c>
      <c r="Y360" s="446" t="s">
        <v>413</v>
      </c>
      <c r="Z360" s="446" t="s">
        <v>413</v>
      </c>
      <c r="AA360" s="446" t="s">
        <v>413</v>
      </c>
      <c r="AB360" s="446" t="s">
        <v>413</v>
      </c>
      <c r="AC360" s="446" t="s">
        <v>413</v>
      </c>
    </row>
    <row r="361" spans="1:29" hidden="1">
      <c r="A361" s="474" t="s">
        <v>1637</v>
      </c>
      <c r="B361" s="472" t="s">
        <v>878</v>
      </c>
      <c r="C361" s="473" t="s">
        <v>1635</v>
      </c>
      <c r="D361" s="422" t="s">
        <v>779</v>
      </c>
      <c r="E361" s="472">
        <v>2022</v>
      </c>
      <c r="F361" s="472" t="s">
        <v>413</v>
      </c>
      <c r="G361" s="453" t="s">
        <v>413</v>
      </c>
      <c r="H361" s="453" t="s">
        <v>413</v>
      </c>
      <c r="I361" s="424" t="s">
        <v>798</v>
      </c>
      <c r="J361" s="483"/>
      <c r="K361" s="470"/>
      <c r="L361" s="470"/>
      <c r="M361" s="452" t="s">
        <v>928</v>
      </c>
      <c r="N361" s="454" t="s">
        <v>113</v>
      </c>
      <c r="O361" s="446" t="s">
        <v>1634</v>
      </c>
      <c r="P361" s="428" t="str">
        <f>IF(tabProjList[[#This Row],[Link 1]]&lt;&gt;"",HYPERLINK(tabProjList[[#This Row],[Link 1]],"Link 1"),"")</f>
        <v>Link 1</v>
      </c>
      <c r="Q361" s="428" t="str">
        <f>IF(tabProjList[[#This Row],[Link 2]]&lt;&gt;"",HYPERLINK(tabProjList[[#This Row],[Link 2]],"Link 2"),"")</f>
        <v/>
      </c>
      <c r="R361" s="428" t="str">
        <f>IF(tabProjList[[#This Row],[Link 3]]&lt;&gt;"",HYPERLINK(tabProjList[[#This Row],[Link 3]],"Link 3"),"")</f>
        <v/>
      </c>
      <c r="S361" s="428" t="str">
        <f>IF(tabProjList[[#This Row],[Link 4]]&lt;&gt;"",HYPERLINK(tabProjList[[#This Row],[Link 4]],"Link 4"),"")</f>
        <v/>
      </c>
      <c r="T361" s="428" t="str">
        <f>IF(tabProjList[[#This Row],[Link 5]]&lt;&gt;"",HYPERLINK(tabProjList[[#This Row],[Link 5]],"Link 5"),"")</f>
        <v/>
      </c>
      <c r="U361" s="428" t="str">
        <f>IF(tabProjList[[#This Row],[Link 6]]&lt;&gt;"",HYPERLINK(tabProjList[[#This Row],[Link 6]],"Link 6"),"")</f>
        <v/>
      </c>
      <c r="V361" s="428" t="str">
        <f>IF(tabProjList[[#This Row],[Link 7]]&lt;&gt;"",HYPERLINK(tabProjList[[#This Row],[Link 7]],"Link 7"),"")</f>
        <v/>
      </c>
      <c r="W361" s="446" t="s">
        <v>1633</v>
      </c>
      <c r="X361" s="446" t="s">
        <v>413</v>
      </c>
      <c r="Y361" s="446" t="s">
        <v>413</v>
      </c>
      <c r="Z361" s="446" t="s">
        <v>413</v>
      </c>
      <c r="AA361" s="446" t="s">
        <v>413</v>
      </c>
      <c r="AB361" s="446" t="s">
        <v>413</v>
      </c>
      <c r="AC361" s="446" t="s">
        <v>413</v>
      </c>
    </row>
    <row r="362" spans="1:29" hidden="1">
      <c r="A362" s="421" t="s">
        <v>1636</v>
      </c>
      <c r="B362" s="422" t="s">
        <v>878</v>
      </c>
      <c r="C362" s="423" t="s">
        <v>1635</v>
      </c>
      <c r="D362" s="422" t="s">
        <v>959</v>
      </c>
      <c r="E362" s="453">
        <v>2022</v>
      </c>
      <c r="F362" s="453" t="s">
        <v>413</v>
      </c>
      <c r="G362" s="453" t="s">
        <v>413</v>
      </c>
      <c r="H362" s="453" t="s">
        <v>413</v>
      </c>
      <c r="I362" s="422" t="s">
        <v>798</v>
      </c>
      <c r="J362" s="424"/>
      <c r="K362" s="425"/>
      <c r="L362" s="425"/>
      <c r="M362" s="452" t="s">
        <v>918</v>
      </c>
      <c r="N362" s="454" t="s">
        <v>113</v>
      </c>
      <c r="O362" s="446" t="s">
        <v>1634</v>
      </c>
      <c r="P362" s="428" t="str">
        <f>IF(tabProjList[[#This Row],[Link 1]]&lt;&gt;"",HYPERLINK(tabProjList[[#This Row],[Link 1]],"Link 1"),"")</f>
        <v>Link 1</v>
      </c>
      <c r="Q362" s="428" t="str">
        <f>IF(tabProjList[[#This Row],[Link 2]]&lt;&gt;"",HYPERLINK(tabProjList[[#This Row],[Link 2]],"Link 2"),"")</f>
        <v/>
      </c>
      <c r="R362" s="428" t="str">
        <f>IF(tabProjList[[#This Row],[Link 3]]&lt;&gt;"",HYPERLINK(tabProjList[[#This Row],[Link 3]],"Link 3"),"")</f>
        <v/>
      </c>
      <c r="S362" s="428" t="str">
        <f>IF(tabProjList[[#This Row],[Link 4]]&lt;&gt;"",HYPERLINK(tabProjList[[#This Row],[Link 4]],"Link 4"),"")</f>
        <v/>
      </c>
      <c r="T362" s="428" t="str">
        <f>IF(tabProjList[[#This Row],[Link 5]]&lt;&gt;"",HYPERLINK(tabProjList[[#This Row],[Link 5]],"Link 5"),"")</f>
        <v/>
      </c>
      <c r="U362" s="428" t="str">
        <f>IF(tabProjList[[#This Row],[Link 6]]&lt;&gt;"",HYPERLINK(tabProjList[[#This Row],[Link 6]],"Link 6"),"")</f>
        <v/>
      </c>
      <c r="V362" s="428" t="str">
        <f>IF(tabProjList[[#This Row],[Link 7]]&lt;&gt;"",HYPERLINK(tabProjList[[#This Row],[Link 7]],"Link 7"),"")</f>
        <v/>
      </c>
      <c r="W362" s="446" t="s">
        <v>1633</v>
      </c>
      <c r="X362" s="446" t="s">
        <v>413</v>
      </c>
      <c r="Y362" s="446" t="s">
        <v>413</v>
      </c>
      <c r="Z362" s="446" t="s">
        <v>413</v>
      </c>
      <c r="AA362" s="446" t="s">
        <v>413</v>
      </c>
      <c r="AB362" s="446" t="s">
        <v>413</v>
      </c>
      <c r="AC362" s="446" t="s">
        <v>413</v>
      </c>
    </row>
    <row r="363" spans="1:29" hidden="1">
      <c r="A363" s="434" t="s">
        <v>1632</v>
      </c>
      <c r="B363" s="450" t="s">
        <v>87</v>
      </c>
      <c r="C363" s="423" t="s">
        <v>1631</v>
      </c>
      <c r="D363" s="450" t="s">
        <v>892</v>
      </c>
      <c r="E363" s="451">
        <v>2021</v>
      </c>
      <c r="F363" s="499">
        <v>2023</v>
      </c>
      <c r="G363" s="451">
        <v>2025</v>
      </c>
      <c r="H363" s="451" t="s">
        <v>413</v>
      </c>
      <c r="I363" s="424" t="s">
        <v>798</v>
      </c>
      <c r="J363" s="504"/>
      <c r="K363" s="503">
        <v>0.3</v>
      </c>
      <c r="L363" s="503">
        <v>0.3</v>
      </c>
      <c r="M363" s="455" t="s">
        <v>928</v>
      </c>
      <c r="N363" s="498" t="s">
        <v>113</v>
      </c>
      <c r="O363" s="446"/>
      <c r="P363" s="428" t="str">
        <f>IF(tabProjList[[#This Row],[Link 1]]&lt;&gt;"",HYPERLINK(tabProjList[[#This Row],[Link 1]],"Link 1"),"")</f>
        <v>Link 1</v>
      </c>
      <c r="Q363" s="428" t="str">
        <f>IF(tabProjList[[#This Row],[Link 2]]&lt;&gt;"",HYPERLINK(tabProjList[[#This Row],[Link 2]],"Link 2"),"")</f>
        <v>Link 2</v>
      </c>
      <c r="R363" s="428" t="str">
        <f>IF(tabProjList[[#This Row],[Link 3]]&lt;&gt;"",HYPERLINK(tabProjList[[#This Row],[Link 3]],"Link 3"),"")</f>
        <v>Link 3</v>
      </c>
      <c r="S363" s="428" t="str">
        <f>IF(tabProjList[[#This Row],[Link 4]]&lt;&gt;"",HYPERLINK(tabProjList[[#This Row],[Link 4]],"Link 4"),"")</f>
        <v/>
      </c>
      <c r="T363" s="428" t="str">
        <f>IF(tabProjList[[#This Row],[Link 5]]&lt;&gt;"",HYPERLINK(tabProjList[[#This Row],[Link 5]],"Link 5"),"")</f>
        <v/>
      </c>
      <c r="U363" s="428" t="str">
        <f>IF(tabProjList[[#This Row],[Link 6]]&lt;&gt;"",HYPERLINK(tabProjList[[#This Row],[Link 6]],"Link 6"),"")</f>
        <v/>
      </c>
      <c r="V363" s="428" t="str">
        <f>IF(tabProjList[[#This Row],[Link 7]]&lt;&gt;"",HYPERLINK(tabProjList[[#This Row],[Link 7]],"Link 7"),"")</f>
        <v/>
      </c>
      <c r="W363" s="446" t="s">
        <v>1630</v>
      </c>
      <c r="X363" s="446" t="s">
        <v>1629</v>
      </c>
      <c r="Y363" s="446" t="s">
        <v>1628</v>
      </c>
      <c r="Z363" s="446" t="s">
        <v>413</v>
      </c>
      <c r="AA363" s="446" t="s">
        <v>413</v>
      </c>
      <c r="AB363" s="446" t="s">
        <v>413</v>
      </c>
      <c r="AC363" s="446" t="s">
        <v>413</v>
      </c>
    </row>
    <row r="364" spans="1:29" hidden="1">
      <c r="A364" s="502" t="s">
        <v>1627</v>
      </c>
      <c r="B364" s="501" t="s">
        <v>263</v>
      </c>
      <c r="C364" s="500" t="s">
        <v>1626</v>
      </c>
      <c r="D364" s="450" t="s">
        <v>892</v>
      </c>
      <c r="E364" s="499">
        <v>2021</v>
      </c>
      <c r="F364" s="499" t="s">
        <v>413</v>
      </c>
      <c r="G364" s="499">
        <v>2028</v>
      </c>
      <c r="H364" s="499" t="s">
        <v>413</v>
      </c>
      <c r="I364" s="424" t="s">
        <v>798</v>
      </c>
      <c r="J364" s="449"/>
      <c r="K364" s="448"/>
      <c r="L364" s="448"/>
      <c r="M364" s="427" t="s">
        <v>923</v>
      </c>
      <c r="N364" s="498" t="s">
        <v>113</v>
      </c>
      <c r="O364" s="446" t="s">
        <v>1625</v>
      </c>
      <c r="P364" s="428" t="str">
        <f>IF(tabProjList[[#This Row],[Link 1]]&lt;&gt;"",HYPERLINK(tabProjList[[#This Row],[Link 1]],"Link 1"),"")</f>
        <v>Link 1</v>
      </c>
      <c r="Q364" s="428" t="str">
        <f>IF(tabProjList[[#This Row],[Link 2]]&lt;&gt;"",HYPERLINK(tabProjList[[#This Row],[Link 2]],"Link 2"),"")</f>
        <v>Link 2</v>
      </c>
      <c r="R364" s="428" t="str">
        <f>IF(tabProjList[[#This Row],[Link 3]]&lt;&gt;"",HYPERLINK(tabProjList[[#This Row],[Link 3]],"Link 3"),"")</f>
        <v/>
      </c>
      <c r="S364" s="428" t="str">
        <f>IF(tabProjList[[#This Row],[Link 4]]&lt;&gt;"",HYPERLINK(tabProjList[[#This Row],[Link 4]],"Link 4"),"")</f>
        <v/>
      </c>
      <c r="T364" s="428" t="str">
        <f>IF(tabProjList[[#This Row],[Link 5]]&lt;&gt;"",HYPERLINK(tabProjList[[#This Row],[Link 5]],"Link 5"),"")</f>
        <v/>
      </c>
      <c r="U364" s="428" t="str">
        <f>IF(tabProjList[[#This Row],[Link 6]]&lt;&gt;"",HYPERLINK(tabProjList[[#This Row],[Link 6]],"Link 6"),"")</f>
        <v/>
      </c>
      <c r="V364" s="428" t="str">
        <f>IF(tabProjList[[#This Row],[Link 7]]&lt;&gt;"",HYPERLINK(tabProjList[[#This Row],[Link 7]],"Link 7"),"")</f>
        <v/>
      </c>
      <c r="W364" s="446" t="s">
        <v>1569</v>
      </c>
      <c r="X364" s="446" t="s">
        <v>1624</v>
      </c>
      <c r="Y364" s="446" t="s">
        <v>413</v>
      </c>
      <c r="Z364" s="446" t="s">
        <v>413</v>
      </c>
      <c r="AA364" s="446" t="s">
        <v>413</v>
      </c>
      <c r="AB364" s="446" t="s">
        <v>413</v>
      </c>
      <c r="AC364" s="446" t="s">
        <v>413</v>
      </c>
    </row>
    <row r="365" spans="1:29" s="564" customFormat="1">
      <c r="A365" s="568" t="s">
        <v>819</v>
      </c>
      <c r="B365" s="569" t="s">
        <v>102</v>
      </c>
      <c r="C365" s="556" t="s">
        <v>1623</v>
      </c>
      <c r="D365" s="569" t="s">
        <v>777</v>
      </c>
      <c r="E365" s="567">
        <v>2021</v>
      </c>
      <c r="F365" s="570">
        <v>2023</v>
      </c>
      <c r="G365" s="567">
        <v>2026</v>
      </c>
      <c r="H365" s="567" t="s">
        <v>413</v>
      </c>
      <c r="I365" s="557" t="s">
        <v>798</v>
      </c>
      <c r="J365" s="571"/>
      <c r="K365" s="572">
        <v>0.25</v>
      </c>
      <c r="L365" s="572">
        <v>0.25</v>
      </c>
      <c r="M365" s="573" t="s">
        <v>350</v>
      </c>
      <c r="N365" s="574" t="s">
        <v>101</v>
      </c>
      <c r="O365" s="562"/>
      <c r="P365" s="563" t="str">
        <f>IF(tabProjList[[#This Row],[Link 1]]&lt;&gt;"",HYPERLINK(tabProjList[[#This Row],[Link 1]],"Link 1"),"")</f>
        <v>Link 1</v>
      </c>
      <c r="Q365" s="563" t="str">
        <f>IF(tabProjList[[#This Row],[Link 2]]&lt;&gt;"",HYPERLINK(tabProjList[[#This Row],[Link 2]],"Link 2"),"")</f>
        <v>Link 2</v>
      </c>
      <c r="R365" s="563" t="str">
        <f>IF(tabProjList[[#This Row],[Link 3]]&lt;&gt;"",HYPERLINK(tabProjList[[#This Row],[Link 3]],"Link 3"),"")</f>
        <v>Link 3</v>
      </c>
      <c r="S365" s="563" t="str">
        <f>IF(tabProjList[[#This Row],[Link 4]]&lt;&gt;"",HYPERLINK(tabProjList[[#This Row],[Link 4]],"Link 4"),"")</f>
        <v/>
      </c>
      <c r="T365" s="563" t="str">
        <f>IF(tabProjList[[#This Row],[Link 5]]&lt;&gt;"",HYPERLINK(tabProjList[[#This Row],[Link 5]],"Link 5"),"")</f>
        <v/>
      </c>
      <c r="U365" s="563" t="str">
        <f>IF(tabProjList[[#This Row],[Link 6]]&lt;&gt;"",HYPERLINK(tabProjList[[#This Row],[Link 6]],"Link 6"),"")</f>
        <v/>
      </c>
      <c r="V365" s="563" t="str">
        <f>IF(tabProjList[[#This Row],[Link 7]]&lt;&gt;"",HYPERLINK(tabProjList[[#This Row],[Link 7]],"Link 7"),"")</f>
        <v/>
      </c>
      <c r="W365" s="446" t="s">
        <v>1622</v>
      </c>
      <c r="X365" s="446" t="s">
        <v>1621</v>
      </c>
      <c r="Y365" s="446" t="s">
        <v>1620</v>
      </c>
      <c r="Z365" s="446" t="s">
        <v>413</v>
      </c>
      <c r="AA365" s="446" t="s">
        <v>413</v>
      </c>
      <c r="AB365" s="446" t="s">
        <v>413</v>
      </c>
      <c r="AC365" s="446" t="s">
        <v>413</v>
      </c>
    </row>
    <row r="366" spans="1:29" hidden="1">
      <c r="A366" s="434" t="s">
        <v>1619</v>
      </c>
      <c r="B366" s="450" t="s">
        <v>263</v>
      </c>
      <c r="C366" s="423" t="s">
        <v>1618</v>
      </c>
      <c r="D366" s="450" t="s">
        <v>892</v>
      </c>
      <c r="E366" s="451">
        <v>2021</v>
      </c>
      <c r="F366" s="451" t="s">
        <v>413</v>
      </c>
      <c r="G366" s="451">
        <v>2025</v>
      </c>
      <c r="H366" s="451" t="s">
        <v>413</v>
      </c>
      <c r="I366" s="424" t="s">
        <v>798</v>
      </c>
      <c r="J366" s="449"/>
      <c r="K366" s="448"/>
      <c r="L366" s="448"/>
      <c r="M366" s="427" t="s">
        <v>923</v>
      </c>
      <c r="N366" s="466" t="s">
        <v>113</v>
      </c>
      <c r="O366" s="446"/>
      <c r="P366" s="428" t="str">
        <f>IF(tabProjList[[#This Row],[Link 1]]&lt;&gt;"",HYPERLINK(tabProjList[[#This Row],[Link 1]],"Link 1"),"")</f>
        <v>Link 1</v>
      </c>
      <c r="Q366" s="428" t="str">
        <f>IF(tabProjList[[#This Row],[Link 2]]&lt;&gt;"",HYPERLINK(tabProjList[[#This Row],[Link 2]],"Link 2"),"")</f>
        <v>Link 2</v>
      </c>
      <c r="R366" s="428" t="str">
        <f>IF(tabProjList[[#This Row],[Link 3]]&lt;&gt;"",HYPERLINK(tabProjList[[#This Row],[Link 3]],"Link 3"),"")</f>
        <v>Link 3</v>
      </c>
      <c r="S366" s="428" t="str">
        <f>IF(tabProjList[[#This Row],[Link 4]]&lt;&gt;"",HYPERLINK(tabProjList[[#This Row],[Link 4]],"Link 4"),"")</f>
        <v>Link 4</v>
      </c>
      <c r="T366" s="428" t="str">
        <f>IF(tabProjList[[#This Row],[Link 5]]&lt;&gt;"",HYPERLINK(tabProjList[[#This Row],[Link 5]],"Link 5"),"")</f>
        <v/>
      </c>
      <c r="U366" s="428" t="str">
        <f>IF(tabProjList[[#This Row],[Link 6]]&lt;&gt;"",HYPERLINK(tabProjList[[#This Row],[Link 6]],"Link 6"),"")</f>
        <v/>
      </c>
      <c r="V366" s="428" t="str">
        <f>IF(tabProjList[[#This Row],[Link 7]]&lt;&gt;"",HYPERLINK(tabProjList[[#This Row],[Link 7]],"Link 7"),"")</f>
        <v/>
      </c>
      <c r="W366" s="446" t="s">
        <v>1617</v>
      </c>
      <c r="X366" s="446" t="s">
        <v>1120</v>
      </c>
      <c r="Y366" s="446" t="s">
        <v>1119</v>
      </c>
      <c r="Z366" s="446" t="s">
        <v>1616</v>
      </c>
      <c r="AA366" s="446" t="s">
        <v>413</v>
      </c>
      <c r="AB366" s="446" t="s">
        <v>413</v>
      </c>
      <c r="AC366" s="446" t="s">
        <v>413</v>
      </c>
    </row>
    <row r="367" spans="1:29" hidden="1">
      <c r="A367" s="434" t="s">
        <v>1615</v>
      </c>
      <c r="B367" s="450" t="s">
        <v>87</v>
      </c>
      <c r="C367" s="423" t="s">
        <v>1614</v>
      </c>
      <c r="D367" s="450" t="s">
        <v>892</v>
      </c>
      <c r="E367" s="451">
        <v>2020</v>
      </c>
      <c r="F367" s="451" t="s">
        <v>413</v>
      </c>
      <c r="G367" s="451">
        <v>2023</v>
      </c>
      <c r="H367" s="451" t="s">
        <v>413</v>
      </c>
      <c r="I367" s="424" t="s">
        <v>798</v>
      </c>
      <c r="J367" s="449"/>
      <c r="K367" s="448">
        <v>0.2</v>
      </c>
      <c r="L367" s="448">
        <v>0.2</v>
      </c>
      <c r="M367" s="427" t="s">
        <v>986</v>
      </c>
      <c r="N367" s="466" t="s">
        <v>113</v>
      </c>
      <c r="O367" s="446"/>
      <c r="P367" s="428" t="str">
        <f>IF(tabProjList[[#This Row],[Link 1]]&lt;&gt;"",HYPERLINK(tabProjList[[#This Row],[Link 1]],"Link 1"),"")</f>
        <v>Link 1</v>
      </c>
      <c r="Q367" s="428" t="str">
        <f>IF(tabProjList[[#This Row],[Link 2]]&lt;&gt;"",HYPERLINK(tabProjList[[#This Row],[Link 2]],"Link 2"),"")</f>
        <v>Link 2</v>
      </c>
      <c r="R367" s="428" t="str">
        <f>IF(tabProjList[[#This Row],[Link 3]]&lt;&gt;"",HYPERLINK(tabProjList[[#This Row],[Link 3]],"Link 3"),"")</f>
        <v>Link 3</v>
      </c>
      <c r="S367" s="428" t="str">
        <f>IF(tabProjList[[#This Row],[Link 4]]&lt;&gt;"",HYPERLINK(tabProjList[[#This Row],[Link 4]],"Link 4"),"")</f>
        <v/>
      </c>
      <c r="T367" s="428" t="str">
        <f>IF(tabProjList[[#This Row],[Link 5]]&lt;&gt;"",HYPERLINK(tabProjList[[#This Row],[Link 5]],"Link 5"),"")</f>
        <v/>
      </c>
      <c r="U367" s="428" t="str">
        <f>IF(tabProjList[[#This Row],[Link 6]]&lt;&gt;"",HYPERLINK(tabProjList[[#This Row],[Link 6]],"Link 6"),"")</f>
        <v/>
      </c>
      <c r="V367" s="428" t="str">
        <f>IF(tabProjList[[#This Row],[Link 7]]&lt;&gt;"",HYPERLINK(tabProjList[[#This Row],[Link 7]],"Link 7"),"")</f>
        <v/>
      </c>
      <c r="W367" s="446" t="s">
        <v>1613</v>
      </c>
      <c r="X367" s="446" t="s">
        <v>1612</v>
      </c>
      <c r="Y367" s="446" t="s">
        <v>1611</v>
      </c>
      <c r="Z367" s="446" t="s">
        <v>413</v>
      </c>
      <c r="AA367" s="446" t="s">
        <v>413</v>
      </c>
      <c r="AB367" s="446" t="s">
        <v>413</v>
      </c>
      <c r="AC367" s="446" t="s">
        <v>413</v>
      </c>
    </row>
    <row r="368" spans="1:29" hidden="1">
      <c r="A368" s="421" t="s">
        <v>1610</v>
      </c>
      <c r="B368" s="422" t="s">
        <v>87</v>
      </c>
      <c r="C368" s="423" t="s">
        <v>1609</v>
      </c>
      <c r="D368" s="422" t="s">
        <v>959</v>
      </c>
      <c r="E368" s="453">
        <v>2021</v>
      </c>
      <c r="F368" s="453">
        <v>2023</v>
      </c>
      <c r="G368" s="453">
        <v>2024</v>
      </c>
      <c r="H368" s="453" t="s">
        <v>413</v>
      </c>
      <c r="I368" s="424" t="s">
        <v>798</v>
      </c>
      <c r="J368" s="424"/>
      <c r="K368" s="425">
        <v>12</v>
      </c>
      <c r="L368" s="425">
        <v>12</v>
      </c>
      <c r="M368" s="452" t="s">
        <v>958</v>
      </c>
      <c r="N368" s="454" t="s">
        <v>113</v>
      </c>
      <c r="O368" s="446" t="s">
        <v>1045</v>
      </c>
      <c r="P368" s="428" t="str">
        <f>IF(tabProjList[[#This Row],[Link 1]]&lt;&gt;"",HYPERLINK(tabProjList[[#This Row],[Link 1]],"Link 1"),"")</f>
        <v>Link 1</v>
      </c>
      <c r="Q368" s="428" t="str">
        <f>IF(tabProjList[[#This Row],[Link 2]]&lt;&gt;"",HYPERLINK(tabProjList[[#This Row],[Link 2]],"Link 2"),"")</f>
        <v>Link 2</v>
      </c>
      <c r="R368" s="428" t="str">
        <f>IF(tabProjList[[#This Row],[Link 3]]&lt;&gt;"",HYPERLINK(tabProjList[[#This Row],[Link 3]],"Link 3"),"")</f>
        <v/>
      </c>
      <c r="S368" s="428" t="str">
        <f>IF(tabProjList[[#This Row],[Link 4]]&lt;&gt;"",HYPERLINK(tabProjList[[#This Row],[Link 4]],"Link 4"),"")</f>
        <v/>
      </c>
      <c r="T368" s="428" t="str">
        <f>IF(tabProjList[[#This Row],[Link 5]]&lt;&gt;"",HYPERLINK(tabProjList[[#This Row],[Link 5]],"Link 5"),"")</f>
        <v/>
      </c>
      <c r="U368" s="428" t="str">
        <f>IF(tabProjList[[#This Row],[Link 6]]&lt;&gt;"",HYPERLINK(tabProjList[[#This Row],[Link 6]],"Link 6"),"")</f>
        <v/>
      </c>
      <c r="V368" s="428" t="str">
        <f>IF(tabProjList[[#This Row],[Link 7]]&lt;&gt;"",HYPERLINK(tabProjList[[#This Row],[Link 7]],"Link 7"),"")</f>
        <v/>
      </c>
      <c r="W368" s="446" t="s">
        <v>1043</v>
      </c>
      <c r="X368" s="446" t="s">
        <v>1042</v>
      </c>
      <c r="Y368" s="446" t="s">
        <v>413</v>
      </c>
      <c r="Z368" s="446" t="s">
        <v>413</v>
      </c>
      <c r="AA368" s="446" t="s">
        <v>413</v>
      </c>
      <c r="AB368" s="446" t="s">
        <v>413</v>
      </c>
      <c r="AC368" s="446" t="s">
        <v>413</v>
      </c>
    </row>
    <row r="369" spans="1:29" hidden="1">
      <c r="A369" s="434" t="s">
        <v>1608</v>
      </c>
      <c r="B369" s="450" t="s">
        <v>1032</v>
      </c>
      <c r="C369" s="423" t="s">
        <v>1607</v>
      </c>
      <c r="D369" s="450" t="s">
        <v>779</v>
      </c>
      <c r="E369" s="451">
        <v>2016</v>
      </c>
      <c r="F369" s="451">
        <v>2017</v>
      </c>
      <c r="G369" s="451">
        <v>2020</v>
      </c>
      <c r="H369" s="451" t="s">
        <v>413</v>
      </c>
      <c r="I369" s="424" t="s">
        <v>302</v>
      </c>
      <c r="J369" s="449"/>
      <c r="K369" s="448">
        <v>0.18</v>
      </c>
      <c r="L369" s="448">
        <v>0.18</v>
      </c>
      <c r="M369" s="452" t="s">
        <v>928</v>
      </c>
      <c r="N369" s="466" t="s">
        <v>898</v>
      </c>
      <c r="O369" s="446"/>
      <c r="P369" s="428" t="str">
        <f>IF(tabProjList[[#This Row],[Link 1]]&lt;&gt;"",HYPERLINK(tabProjList[[#This Row],[Link 1]],"Link 1"),"")</f>
        <v>Link 1</v>
      </c>
      <c r="Q369" s="428" t="str">
        <f>IF(tabProjList[[#This Row],[Link 2]]&lt;&gt;"",HYPERLINK(tabProjList[[#This Row],[Link 2]],"Link 2"),"")</f>
        <v>Link 2</v>
      </c>
      <c r="R369" s="428" t="str">
        <f>IF(tabProjList[[#This Row],[Link 3]]&lt;&gt;"",HYPERLINK(tabProjList[[#This Row],[Link 3]],"Link 3"),"")</f>
        <v>Link 3</v>
      </c>
      <c r="S369" s="428" t="str">
        <f>IF(tabProjList[[#This Row],[Link 4]]&lt;&gt;"",HYPERLINK(tabProjList[[#This Row],[Link 4]],"Link 4"),"")</f>
        <v/>
      </c>
      <c r="T369" s="428" t="str">
        <f>IF(tabProjList[[#This Row],[Link 5]]&lt;&gt;"",HYPERLINK(tabProjList[[#This Row],[Link 5]],"Link 5"),"")</f>
        <v/>
      </c>
      <c r="U369" s="428" t="str">
        <f>IF(tabProjList[[#This Row],[Link 6]]&lt;&gt;"",HYPERLINK(tabProjList[[#This Row],[Link 6]],"Link 6"),"")</f>
        <v/>
      </c>
      <c r="V369" s="428" t="str">
        <f>IF(tabProjList[[#This Row],[Link 7]]&lt;&gt;"",HYPERLINK(tabProjList[[#This Row],[Link 7]],"Link 7"),"")</f>
        <v/>
      </c>
      <c r="W369" s="446" t="s">
        <v>1606</v>
      </c>
      <c r="X369" s="446" t="s">
        <v>1605</v>
      </c>
      <c r="Y369" s="446" t="s">
        <v>1604</v>
      </c>
      <c r="Z369" s="446" t="s">
        <v>413</v>
      </c>
      <c r="AA369" s="446" t="s">
        <v>413</v>
      </c>
      <c r="AB369" s="446" t="s">
        <v>413</v>
      </c>
      <c r="AC369" s="446" t="s">
        <v>413</v>
      </c>
    </row>
    <row r="370" spans="1:29" hidden="1">
      <c r="A370" s="421" t="s">
        <v>1603</v>
      </c>
      <c r="B370" s="422" t="s">
        <v>263</v>
      </c>
      <c r="C370" s="423" t="s">
        <v>1602</v>
      </c>
      <c r="D370" s="422" t="s">
        <v>777</v>
      </c>
      <c r="E370" s="453">
        <v>2021</v>
      </c>
      <c r="F370" s="453" t="s">
        <v>413</v>
      </c>
      <c r="G370" s="453">
        <v>2023</v>
      </c>
      <c r="H370" s="453" t="s">
        <v>413</v>
      </c>
      <c r="I370" s="424" t="s">
        <v>1015</v>
      </c>
      <c r="J370" s="424"/>
      <c r="K370" s="425">
        <v>0.3</v>
      </c>
      <c r="L370" s="425">
        <v>0.3</v>
      </c>
      <c r="M370" s="427" t="s">
        <v>876</v>
      </c>
      <c r="N370" s="454" t="s">
        <v>101</v>
      </c>
      <c r="O370" s="446"/>
      <c r="P370" s="428" t="str">
        <f>IF(tabProjList[[#This Row],[Link 1]]&lt;&gt;"",HYPERLINK(tabProjList[[#This Row],[Link 1]],"Link 1"),"")</f>
        <v>Link 1</v>
      </c>
      <c r="Q370" s="428" t="str">
        <f>IF(tabProjList[[#This Row],[Link 2]]&lt;&gt;"",HYPERLINK(tabProjList[[#This Row],[Link 2]],"Link 2"),"")</f>
        <v>Link 2</v>
      </c>
      <c r="R370" s="428" t="str">
        <f>IF(tabProjList[[#This Row],[Link 3]]&lt;&gt;"",HYPERLINK(tabProjList[[#This Row],[Link 3]],"Link 3"),"")</f>
        <v/>
      </c>
      <c r="S370" s="428" t="str">
        <f>IF(tabProjList[[#This Row],[Link 4]]&lt;&gt;"",HYPERLINK(tabProjList[[#This Row],[Link 4]],"Link 4"),"")</f>
        <v/>
      </c>
      <c r="T370" s="428" t="str">
        <f>IF(tabProjList[[#This Row],[Link 5]]&lt;&gt;"",HYPERLINK(tabProjList[[#This Row],[Link 5]],"Link 5"),"")</f>
        <v/>
      </c>
      <c r="U370" s="428" t="str">
        <f>IF(tabProjList[[#This Row],[Link 6]]&lt;&gt;"",HYPERLINK(tabProjList[[#This Row],[Link 6]],"Link 6"),"")</f>
        <v/>
      </c>
      <c r="V370" s="428" t="str">
        <f>IF(tabProjList[[#This Row],[Link 7]]&lt;&gt;"",HYPERLINK(tabProjList[[#This Row],[Link 7]],"Link 7"),"")</f>
        <v/>
      </c>
      <c r="W370" s="446" t="s">
        <v>1601</v>
      </c>
      <c r="X370" s="446" t="s">
        <v>1600</v>
      </c>
      <c r="Y370" s="446" t="s">
        <v>413</v>
      </c>
      <c r="Z370" s="446" t="s">
        <v>413</v>
      </c>
      <c r="AA370" s="446" t="s">
        <v>413</v>
      </c>
      <c r="AB370" s="446" t="s">
        <v>413</v>
      </c>
      <c r="AC370" s="446" t="s">
        <v>413</v>
      </c>
    </row>
    <row r="371" spans="1:29" hidden="1">
      <c r="A371" s="421" t="s">
        <v>1599</v>
      </c>
      <c r="B371" s="422" t="s">
        <v>87</v>
      </c>
      <c r="C371" s="423" t="s">
        <v>1598</v>
      </c>
      <c r="D371" s="422" t="s">
        <v>107</v>
      </c>
      <c r="E371" s="453">
        <v>2022</v>
      </c>
      <c r="F371" s="453" t="s">
        <v>413</v>
      </c>
      <c r="G371" s="453" t="s">
        <v>413</v>
      </c>
      <c r="H371" s="453" t="s">
        <v>413</v>
      </c>
      <c r="I371" s="422" t="s">
        <v>798</v>
      </c>
      <c r="J371" s="424"/>
      <c r="K371" s="425"/>
      <c r="L371" s="425"/>
      <c r="M371" s="452" t="s">
        <v>918</v>
      </c>
      <c r="N371" s="454" t="s">
        <v>113</v>
      </c>
      <c r="O371" s="446"/>
      <c r="P371" s="428" t="str">
        <f>IF(tabProjList[[#This Row],[Link 1]]&lt;&gt;"",HYPERLINK(tabProjList[[#This Row],[Link 1]],"Link 1"),"")</f>
        <v>Link 1</v>
      </c>
      <c r="Q371" s="428" t="str">
        <f>IF(tabProjList[[#This Row],[Link 2]]&lt;&gt;"",HYPERLINK(tabProjList[[#This Row],[Link 2]],"Link 2"),"")</f>
        <v/>
      </c>
      <c r="R371" s="428" t="str">
        <f>IF(tabProjList[[#This Row],[Link 3]]&lt;&gt;"",HYPERLINK(tabProjList[[#This Row],[Link 3]],"Link 3"),"")</f>
        <v/>
      </c>
      <c r="S371" s="428" t="str">
        <f>IF(tabProjList[[#This Row],[Link 4]]&lt;&gt;"",HYPERLINK(tabProjList[[#This Row],[Link 4]],"Link 4"),"")</f>
        <v/>
      </c>
      <c r="T371" s="428" t="str">
        <f>IF(tabProjList[[#This Row],[Link 5]]&lt;&gt;"",HYPERLINK(tabProjList[[#This Row],[Link 5]],"Link 5"),"")</f>
        <v/>
      </c>
      <c r="U371" s="428" t="str">
        <f>IF(tabProjList[[#This Row],[Link 6]]&lt;&gt;"",HYPERLINK(tabProjList[[#This Row],[Link 6]],"Link 6"),"")</f>
        <v/>
      </c>
      <c r="V371" s="428" t="str">
        <f>IF(tabProjList[[#This Row],[Link 7]]&lt;&gt;"",HYPERLINK(tabProjList[[#This Row],[Link 7]],"Link 7"),"")</f>
        <v/>
      </c>
      <c r="W371" s="446" t="s">
        <v>1279</v>
      </c>
      <c r="X371" s="446" t="s">
        <v>413</v>
      </c>
      <c r="Y371" s="446" t="s">
        <v>413</v>
      </c>
      <c r="Z371" s="446" t="s">
        <v>413</v>
      </c>
      <c r="AA371" s="446" t="s">
        <v>413</v>
      </c>
      <c r="AB371" s="446" t="s">
        <v>413</v>
      </c>
      <c r="AC371" s="446" t="s">
        <v>413</v>
      </c>
    </row>
    <row r="372" spans="1:29" hidden="1">
      <c r="A372" s="434" t="s">
        <v>1596</v>
      </c>
      <c r="B372" s="450" t="s">
        <v>87</v>
      </c>
      <c r="C372" s="423" t="s">
        <v>1597</v>
      </c>
      <c r="D372" s="450" t="s">
        <v>107</v>
      </c>
      <c r="E372" s="451">
        <v>2023</v>
      </c>
      <c r="F372" s="451" t="s">
        <v>413</v>
      </c>
      <c r="G372" s="451" t="s">
        <v>413</v>
      </c>
      <c r="H372" s="451" t="s">
        <v>413</v>
      </c>
      <c r="I372" s="424" t="s">
        <v>798</v>
      </c>
      <c r="J372" s="449"/>
      <c r="K372" s="448">
        <v>1.6666666666666667</v>
      </c>
      <c r="L372" s="448">
        <v>1.6666666666666667</v>
      </c>
      <c r="M372" s="452" t="s">
        <v>918</v>
      </c>
      <c r="N372" s="466" t="s">
        <v>113</v>
      </c>
      <c r="O372" s="446" t="s">
        <v>1596</v>
      </c>
      <c r="P372" s="428" t="str">
        <f>IF(tabProjList[[#This Row],[Link 1]]&lt;&gt;"",HYPERLINK(tabProjList[[#This Row],[Link 1]],"Link 1"),"")</f>
        <v>Link 1</v>
      </c>
      <c r="Q372" s="428" t="str">
        <f>IF(tabProjList[[#This Row],[Link 2]]&lt;&gt;"",HYPERLINK(tabProjList[[#This Row],[Link 2]],"Link 2"),"")</f>
        <v/>
      </c>
      <c r="R372" s="428" t="str">
        <f>IF(tabProjList[[#This Row],[Link 3]]&lt;&gt;"",HYPERLINK(tabProjList[[#This Row],[Link 3]],"Link 3"),"")</f>
        <v/>
      </c>
      <c r="S372" s="428" t="str">
        <f>IF(tabProjList[[#This Row],[Link 4]]&lt;&gt;"",HYPERLINK(tabProjList[[#This Row],[Link 4]],"Link 4"),"")</f>
        <v/>
      </c>
      <c r="T372" s="428" t="str">
        <f>IF(tabProjList[[#This Row],[Link 5]]&lt;&gt;"",HYPERLINK(tabProjList[[#This Row],[Link 5]],"Link 5"),"")</f>
        <v/>
      </c>
      <c r="U372" s="428" t="str">
        <f>IF(tabProjList[[#This Row],[Link 6]]&lt;&gt;"",HYPERLINK(tabProjList[[#This Row],[Link 6]],"Link 6"),"")</f>
        <v/>
      </c>
      <c r="V372" s="428" t="str">
        <f>IF(tabProjList[[#This Row],[Link 7]]&lt;&gt;"",HYPERLINK(tabProjList[[#This Row],[Link 7]],"Link 7"),"")</f>
        <v/>
      </c>
      <c r="W372" s="446" t="s">
        <v>1009</v>
      </c>
      <c r="X372" s="446" t="s">
        <v>413</v>
      </c>
      <c r="Y372" s="446" t="s">
        <v>413</v>
      </c>
      <c r="Z372" s="446" t="s">
        <v>413</v>
      </c>
      <c r="AA372" s="446" t="s">
        <v>413</v>
      </c>
      <c r="AB372" s="446" t="s">
        <v>413</v>
      </c>
      <c r="AC372" s="446" t="s">
        <v>413</v>
      </c>
    </row>
    <row r="373" spans="1:29" hidden="1">
      <c r="A373" s="421" t="s">
        <v>1595</v>
      </c>
      <c r="B373" s="422" t="s">
        <v>1594</v>
      </c>
      <c r="C373" s="423" t="s">
        <v>1593</v>
      </c>
      <c r="D373" s="422" t="s">
        <v>892</v>
      </c>
      <c r="E373" s="453" t="s">
        <v>413</v>
      </c>
      <c r="F373" s="453" t="s">
        <v>413</v>
      </c>
      <c r="G373" s="453">
        <v>1992</v>
      </c>
      <c r="H373" s="453" t="s">
        <v>413</v>
      </c>
      <c r="I373" s="424" t="s">
        <v>302</v>
      </c>
      <c r="J373" s="424"/>
      <c r="K373" s="425">
        <v>0.16</v>
      </c>
      <c r="L373" s="425">
        <v>0.16</v>
      </c>
      <c r="M373" s="427" t="s">
        <v>899</v>
      </c>
      <c r="N373" s="454" t="s">
        <v>891</v>
      </c>
      <c r="O373" s="446"/>
      <c r="P373" s="428" t="str">
        <f>IF(tabProjList[[#This Row],[Link 1]]&lt;&gt;"",HYPERLINK(tabProjList[[#This Row],[Link 1]],"Link 1"),"")</f>
        <v>Link 1</v>
      </c>
      <c r="Q373" s="428" t="str">
        <f>IF(tabProjList[[#This Row],[Link 2]]&lt;&gt;"",HYPERLINK(tabProjList[[#This Row],[Link 2]],"Link 2"),"")</f>
        <v/>
      </c>
      <c r="R373" s="428" t="str">
        <f>IF(tabProjList[[#This Row],[Link 3]]&lt;&gt;"",HYPERLINK(tabProjList[[#This Row],[Link 3]],"Link 3"),"")</f>
        <v/>
      </c>
      <c r="S373" s="428" t="str">
        <f>IF(tabProjList[[#This Row],[Link 4]]&lt;&gt;"",HYPERLINK(tabProjList[[#This Row],[Link 4]],"Link 4"),"")</f>
        <v/>
      </c>
      <c r="T373" s="428" t="str">
        <f>IF(tabProjList[[#This Row],[Link 5]]&lt;&gt;"",HYPERLINK(tabProjList[[#This Row],[Link 5]],"Link 5"),"")</f>
        <v/>
      </c>
      <c r="U373" s="428" t="str">
        <f>IF(tabProjList[[#This Row],[Link 6]]&lt;&gt;"",HYPERLINK(tabProjList[[#This Row],[Link 6]],"Link 6"),"")</f>
        <v/>
      </c>
      <c r="V373" s="428" t="str">
        <f>IF(tabProjList[[#This Row],[Link 7]]&lt;&gt;"",HYPERLINK(tabProjList[[#This Row],[Link 7]],"Link 7"),"")</f>
        <v/>
      </c>
      <c r="W373" s="446" t="s">
        <v>1592</v>
      </c>
      <c r="X373" s="446" t="s">
        <v>413</v>
      </c>
      <c r="Y373" s="446" t="s">
        <v>413</v>
      </c>
      <c r="Z373" s="446" t="s">
        <v>413</v>
      </c>
      <c r="AA373" s="446" t="s">
        <v>413</v>
      </c>
      <c r="AB373" s="446" t="s">
        <v>413</v>
      </c>
      <c r="AC373" s="446" t="s">
        <v>413</v>
      </c>
    </row>
    <row r="374" spans="1:29" hidden="1">
      <c r="A374" s="434" t="s">
        <v>1591</v>
      </c>
      <c r="B374" s="450" t="s">
        <v>263</v>
      </c>
      <c r="C374" s="423" t="s">
        <v>1181</v>
      </c>
      <c r="D374" s="450" t="s">
        <v>892</v>
      </c>
      <c r="E374" s="451">
        <v>2019</v>
      </c>
      <c r="F374" s="451">
        <v>2021</v>
      </c>
      <c r="G374" s="451">
        <v>2024</v>
      </c>
      <c r="H374" s="451" t="s">
        <v>413</v>
      </c>
      <c r="I374" s="424" t="s">
        <v>1015</v>
      </c>
      <c r="J374" s="449">
        <v>1</v>
      </c>
      <c r="K374" s="448">
        <v>1.7</v>
      </c>
      <c r="L374" s="448">
        <v>1.7</v>
      </c>
      <c r="M374" s="427" t="s">
        <v>899</v>
      </c>
      <c r="N374" s="466" t="s">
        <v>113</v>
      </c>
      <c r="O374" s="446" t="s">
        <v>1590</v>
      </c>
      <c r="P374" s="428" t="str">
        <f>IF(tabProjList[[#This Row],[Link 1]]&lt;&gt;"",HYPERLINK(tabProjList[[#This Row],[Link 1]],"Link 1"),"")</f>
        <v>Link 1</v>
      </c>
      <c r="Q374" s="428" t="str">
        <f>IF(tabProjList[[#This Row],[Link 2]]&lt;&gt;"",HYPERLINK(tabProjList[[#This Row],[Link 2]],"Link 2"),"")</f>
        <v>Link 2</v>
      </c>
      <c r="R374" s="428" t="str">
        <f>IF(tabProjList[[#This Row],[Link 3]]&lt;&gt;"",HYPERLINK(tabProjList[[#This Row],[Link 3]],"Link 3"),"")</f>
        <v>Link 3</v>
      </c>
      <c r="S374" s="428" t="str">
        <f>IF(tabProjList[[#This Row],[Link 4]]&lt;&gt;"",HYPERLINK(tabProjList[[#This Row],[Link 4]],"Link 4"),"")</f>
        <v>Link 4</v>
      </c>
      <c r="T374" s="428" t="str">
        <f>IF(tabProjList[[#This Row],[Link 5]]&lt;&gt;"",HYPERLINK(tabProjList[[#This Row],[Link 5]],"Link 5"),"")</f>
        <v/>
      </c>
      <c r="U374" s="428" t="str">
        <f>IF(tabProjList[[#This Row],[Link 6]]&lt;&gt;"",HYPERLINK(tabProjList[[#This Row],[Link 6]],"Link 6"),"")</f>
        <v/>
      </c>
      <c r="V374" s="428" t="str">
        <f>IF(tabProjList[[#This Row],[Link 7]]&lt;&gt;"",HYPERLINK(tabProjList[[#This Row],[Link 7]],"Link 7"),"")</f>
        <v/>
      </c>
      <c r="W374" s="446" t="s">
        <v>1589</v>
      </c>
      <c r="X374" s="446" t="s">
        <v>1588</v>
      </c>
      <c r="Y374" s="446" t="s">
        <v>1587</v>
      </c>
      <c r="Z374" s="446" t="s">
        <v>1179</v>
      </c>
      <c r="AA374" s="446" t="s">
        <v>413</v>
      </c>
      <c r="AB374" s="446" t="s">
        <v>413</v>
      </c>
      <c r="AC374" s="446" t="s">
        <v>413</v>
      </c>
    </row>
    <row r="375" spans="1:29" hidden="1">
      <c r="A375" s="421" t="s">
        <v>1586</v>
      </c>
      <c r="B375" s="422" t="s">
        <v>87</v>
      </c>
      <c r="C375" s="423" t="s">
        <v>1585</v>
      </c>
      <c r="D375" s="422" t="s">
        <v>779</v>
      </c>
      <c r="E375" s="453">
        <v>2021</v>
      </c>
      <c r="F375" s="453" t="s">
        <v>413</v>
      </c>
      <c r="G375" s="453">
        <v>2025</v>
      </c>
      <c r="H375" s="453" t="s">
        <v>413</v>
      </c>
      <c r="I375" s="424" t="s">
        <v>798</v>
      </c>
      <c r="J375" s="424"/>
      <c r="K375" s="425">
        <v>0.14000000000000001</v>
      </c>
      <c r="L375" s="425">
        <v>0.14000000000000001</v>
      </c>
      <c r="M375" s="427" t="s">
        <v>923</v>
      </c>
      <c r="N375" s="454" t="s">
        <v>1584</v>
      </c>
      <c r="O375" s="446"/>
      <c r="P375" s="428" t="str">
        <f>IF(tabProjList[[#This Row],[Link 1]]&lt;&gt;"",HYPERLINK(tabProjList[[#This Row],[Link 1]],"Link 1"),"")</f>
        <v>Link 1</v>
      </c>
      <c r="Q375" s="428" t="str">
        <f>IF(tabProjList[[#This Row],[Link 2]]&lt;&gt;"",HYPERLINK(tabProjList[[#This Row],[Link 2]],"Link 2"),"")</f>
        <v>Link 2</v>
      </c>
      <c r="R375" s="428" t="str">
        <f>IF(tabProjList[[#This Row],[Link 3]]&lt;&gt;"",HYPERLINK(tabProjList[[#This Row],[Link 3]],"Link 3"),"")</f>
        <v/>
      </c>
      <c r="S375" s="428" t="str">
        <f>IF(tabProjList[[#This Row],[Link 4]]&lt;&gt;"",HYPERLINK(tabProjList[[#This Row],[Link 4]],"Link 4"),"")</f>
        <v/>
      </c>
      <c r="T375" s="428" t="str">
        <f>IF(tabProjList[[#This Row],[Link 5]]&lt;&gt;"",HYPERLINK(tabProjList[[#This Row],[Link 5]],"Link 5"),"")</f>
        <v/>
      </c>
      <c r="U375" s="428" t="str">
        <f>IF(tabProjList[[#This Row],[Link 6]]&lt;&gt;"",HYPERLINK(tabProjList[[#This Row],[Link 6]],"Link 6"),"")</f>
        <v/>
      </c>
      <c r="V375" s="428" t="str">
        <f>IF(tabProjList[[#This Row],[Link 7]]&lt;&gt;"",HYPERLINK(tabProjList[[#This Row],[Link 7]],"Link 7"),"")</f>
        <v/>
      </c>
      <c r="W375" s="446" t="s">
        <v>1583</v>
      </c>
      <c r="X375" s="446" t="s">
        <v>1582</v>
      </c>
      <c r="Y375" s="446" t="s">
        <v>413</v>
      </c>
      <c r="Z375" s="446" t="s">
        <v>413</v>
      </c>
      <c r="AA375" s="446" t="s">
        <v>413</v>
      </c>
      <c r="AB375" s="446" t="s">
        <v>413</v>
      </c>
      <c r="AC375" s="446" t="s">
        <v>413</v>
      </c>
    </row>
    <row r="376" spans="1:29" hidden="1">
      <c r="A376" s="421" t="s">
        <v>1581</v>
      </c>
      <c r="B376" s="422" t="s">
        <v>1074</v>
      </c>
      <c r="C376" s="423" t="s">
        <v>1580</v>
      </c>
      <c r="D376" s="422" t="s">
        <v>779</v>
      </c>
      <c r="E376" s="453">
        <v>2022</v>
      </c>
      <c r="F376" s="453" t="s">
        <v>413</v>
      </c>
      <c r="G376" s="453" t="s">
        <v>413</v>
      </c>
      <c r="H376" s="453" t="s">
        <v>413</v>
      </c>
      <c r="I376" s="482" t="s">
        <v>798</v>
      </c>
      <c r="J376" s="424"/>
      <c r="K376" s="425"/>
      <c r="L376" s="425"/>
      <c r="M376" s="455" t="s">
        <v>876</v>
      </c>
      <c r="N376" s="454" t="s">
        <v>898</v>
      </c>
      <c r="O376" s="446"/>
      <c r="P376" s="428" t="str">
        <f>IF(tabProjList[[#This Row],[Link 1]]&lt;&gt;"",HYPERLINK(tabProjList[[#This Row],[Link 1]],"Link 1"),"")</f>
        <v>Link 1</v>
      </c>
      <c r="Q376" s="428" t="str">
        <f>IF(tabProjList[[#This Row],[Link 2]]&lt;&gt;"",HYPERLINK(tabProjList[[#This Row],[Link 2]],"Link 2"),"")</f>
        <v/>
      </c>
      <c r="R376" s="428" t="str">
        <f>IF(tabProjList[[#This Row],[Link 3]]&lt;&gt;"",HYPERLINK(tabProjList[[#This Row],[Link 3]],"Link 3"),"")</f>
        <v/>
      </c>
      <c r="S376" s="428" t="str">
        <f>IF(tabProjList[[#This Row],[Link 4]]&lt;&gt;"",HYPERLINK(tabProjList[[#This Row],[Link 4]],"Link 4"),"")</f>
        <v/>
      </c>
      <c r="T376" s="428" t="str">
        <f>IF(tabProjList[[#This Row],[Link 5]]&lt;&gt;"",HYPERLINK(tabProjList[[#This Row],[Link 5]],"Link 5"),"")</f>
        <v/>
      </c>
      <c r="U376" s="428" t="str">
        <f>IF(tabProjList[[#This Row],[Link 6]]&lt;&gt;"",HYPERLINK(tabProjList[[#This Row],[Link 6]],"Link 6"),"")</f>
        <v/>
      </c>
      <c r="V376" s="428" t="str">
        <f>IF(tabProjList[[#This Row],[Link 7]]&lt;&gt;"",HYPERLINK(tabProjList[[#This Row],[Link 7]],"Link 7"),"")</f>
        <v/>
      </c>
      <c r="W376" s="446" t="s">
        <v>1579</v>
      </c>
      <c r="X376" s="446" t="s">
        <v>413</v>
      </c>
      <c r="Y376" s="446" t="s">
        <v>413</v>
      </c>
      <c r="Z376" s="446" t="s">
        <v>413</v>
      </c>
      <c r="AA376" s="446" t="s">
        <v>413</v>
      </c>
      <c r="AB376" s="446" t="s">
        <v>413</v>
      </c>
      <c r="AC376" s="446" t="s">
        <v>413</v>
      </c>
    </row>
    <row r="377" spans="1:29" hidden="1">
      <c r="A377" s="497" t="s">
        <v>1578</v>
      </c>
      <c r="B377" s="422" t="s">
        <v>1060</v>
      </c>
      <c r="C377" s="423" t="s">
        <v>1577</v>
      </c>
      <c r="D377" s="422" t="s">
        <v>779</v>
      </c>
      <c r="E377" s="453">
        <v>2021</v>
      </c>
      <c r="F377" s="453" t="s">
        <v>413</v>
      </c>
      <c r="G377" s="453">
        <v>2024</v>
      </c>
      <c r="H377" s="453" t="s">
        <v>413</v>
      </c>
      <c r="I377" s="482" t="s">
        <v>798</v>
      </c>
      <c r="J377" s="424"/>
      <c r="K377" s="425"/>
      <c r="L377" s="425"/>
      <c r="M377" s="452" t="s">
        <v>881</v>
      </c>
      <c r="N377" s="454" t="s">
        <v>891</v>
      </c>
      <c r="O377" s="446"/>
      <c r="P377" s="428" t="str">
        <f>IF(tabProjList[[#This Row],[Link 1]]&lt;&gt;"",HYPERLINK(tabProjList[[#This Row],[Link 1]],"Link 1"),"")</f>
        <v>Link 1</v>
      </c>
      <c r="Q377" s="428" t="str">
        <f>IF(tabProjList[[#This Row],[Link 2]]&lt;&gt;"",HYPERLINK(tabProjList[[#This Row],[Link 2]],"Link 2"),"")</f>
        <v>Link 2</v>
      </c>
      <c r="R377" s="428" t="str">
        <f>IF(tabProjList[[#This Row],[Link 3]]&lt;&gt;"",HYPERLINK(tabProjList[[#This Row],[Link 3]],"Link 3"),"")</f>
        <v>Link 3</v>
      </c>
      <c r="S377" s="428" t="str">
        <f>IF(tabProjList[[#This Row],[Link 4]]&lt;&gt;"",HYPERLINK(tabProjList[[#This Row],[Link 4]],"Link 4"),"")</f>
        <v>Link 4</v>
      </c>
      <c r="T377" s="428" t="str">
        <f>IF(tabProjList[[#This Row],[Link 5]]&lt;&gt;"",HYPERLINK(tabProjList[[#This Row],[Link 5]],"Link 5"),"")</f>
        <v/>
      </c>
      <c r="U377" s="428" t="str">
        <f>IF(tabProjList[[#This Row],[Link 6]]&lt;&gt;"",HYPERLINK(tabProjList[[#This Row],[Link 6]],"Link 6"),"")</f>
        <v/>
      </c>
      <c r="V377" s="428" t="str">
        <f>IF(tabProjList[[#This Row],[Link 7]]&lt;&gt;"",HYPERLINK(tabProjList[[#This Row],[Link 7]],"Link 7"),"")</f>
        <v/>
      </c>
      <c r="W377" s="446" t="s">
        <v>1576</v>
      </c>
      <c r="X377" s="446" t="s">
        <v>1575</v>
      </c>
      <c r="Y377" s="446" t="s">
        <v>1574</v>
      </c>
      <c r="Z377" s="446" t="s">
        <v>1573</v>
      </c>
      <c r="AA377" s="446" t="s">
        <v>413</v>
      </c>
      <c r="AB377" s="446" t="s">
        <v>413</v>
      </c>
      <c r="AC377" s="446" t="s">
        <v>413</v>
      </c>
    </row>
    <row r="378" spans="1:29" hidden="1">
      <c r="A378" s="421" t="s">
        <v>1572</v>
      </c>
      <c r="B378" s="422" t="s">
        <v>263</v>
      </c>
      <c r="C378" s="423" t="s">
        <v>1571</v>
      </c>
      <c r="D378" s="422" t="s">
        <v>959</v>
      </c>
      <c r="E378" s="453">
        <v>2022</v>
      </c>
      <c r="F378" s="453" t="s">
        <v>413</v>
      </c>
      <c r="G378" s="453" t="s">
        <v>413</v>
      </c>
      <c r="H378" s="453" t="s">
        <v>413</v>
      </c>
      <c r="I378" s="422" t="s">
        <v>798</v>
      </c>
      <c r="J378" s="424"/>
      <c r="K378" s="425"/>
      <c r="L378" s="425"/>
      <c r="M378" s="452" t="s">
        <v>958</v>
      </c>
      <c r="N378" s="454" t="s">
        <v>113</v>
      </c>
      <c r="O378" s="446" t="s">
        <v>1570</v>
      </c>
      <c r="P378" s="428" t="str">
        <f>IF(tabProjList[[#This Row],[Link 1]]&lt;&gt;"",HYPERLINK(tabProjList[[#This Row],[Link 1]],"Link 1"),"")</f>
        <v>Link 1</v>
      </c>
      <c r="Q378" s="428" t="str">
        <f>IF(tabProjList[[#This Row],[Link 2]]&lt;&gt;"",HYPERLINK(tabProjList[[#This Row],[Link 2]],"Link 2"),"")</f>
        <v>Link 2</v>
      </c>
      <c r="R378" s="428" t="str">
        <f>IF(tabProjList[[#This Row],[Link 3]]&lt;&gt;"",HYPERLINK(tabProjList[[#This Row],[Link 3]],"Link 3"),"")</f>
        <v/>
      </c>
      <c r="S378" s="428" t="str">
        <f>IF(tabProjList[[#This Row],[Link 4]]&lt;&gt;"",HYPERLINK(tabProjList[[#This Row],[Link 4]],"Link 4"),"")</f>
        <v/>
      </c>
      <c r="T378" s="428" t="str">
        <f>IF(tabProjList[[#This Row],[Link 5]]&lt;&gt;"",HYPERLINK(tabProjList[[#This Row],[Link 5]],"Link 5"),"")</f>
        <v/>
      </c>
      <c r="U378" s="428" t="str">
        <f>IF(tabProjList[[#This Row],[Link 6]]&lt;&gt;"",HYPERLINK(tabProjList[[#This Row],[Link 6]],"Link 6"),"")</f>
        <v/>
      </c>
      <c r="V378" s="428" t="str">
        <f>IF(tabProjList[[#This Row],[Link 7]]&lt;&gt;"",HYPERLINK(tabProjList[[#This Row],[Link 7]],"Link 7"),"")</f>
        <v/>
      </c>
      <c r="W378" s="446" t="s">
        <v>1569</v>
      </c>
      <c r="X378" s="446" t="s">
        <v>1568</v>
      </c>
      <c r="Y378" s="446" t="s">
        <v>413</v>
      </c>
      <c r="Z378" s="446" t="s">
        <v>413</v>
      </c>
      <c r="AA378" s="446" t="s">
        <v>413</v>
      </c>
      <c r="AB378" s="446" t="s">
        <v>413</v>
      </c>
      <c r="AC378" s="446" t="s">
        <v>413</v>
      </c>
    </row>
    <row r="379" spans="1:29" hidden="1">
      <c r="A379" s="421" t="s">
        <v>1567</v>
      </c>
      <c r="B379" s="422" t="s">
        <v>87</v>
      </c>
      <c r="C379" s="423" t="s">
        <v>1566</v>
      </c>
      <c r="D379" s="422" t="s">
        <v>892</v>
      </c>
      <c r="E379" s="453">
        <v>2019</v>
      </c>
      <c r="F379" s="453" t="s">
        <v>413</v>
      </c>
      <c r="G379" s="453">
        <v>2025</v>
      </c>
      <c r="H379" s="453" t="s">
        <v>413</v>
      </c>
      <c r="I379" s="422" t="s">
        <v>798</v>
      </c>
      <c r="J379" s="469"/>
      <c r="K379" s="425">
        <v>1.5</v>
      </c>
      <c r="L379" s="425">
        <v>1.5</v>
      </c>
      <c r="M379" s="452" t="s">
        <v>928</v>
      </c>
      <c r="N379" s="454" t="s">
        <v>891</v>
      </c>
      <c r="O379" s="446"/>
      <c r="P379" s="428" t="str">
        <f>IF(tabProjList[[#This Row],[Link 1]]&lt;&gt;"",HYPERLINK(tabProjList[[#This Row],[Link 1]],"Link 1"),"")</f>
        <v>Link 1</v>
      </c>
      <c r="Q379" s="428" t="str">
        <f>IF(tabProjList[[#This Row],[Link 2]]&lt;&gt;"",HYPERLINK(tabProjList[[#This Row],[Link 2]],"Link 2"),"")</f>
        <v/>
      </c>
      <c r="R379" s="428" t="str">
        <f>IF(tabProjList[[#This Row],[Link 3]]&lt;&gt;"",HYPERLINK(tabProjList[[#This Row],[Link 3]],"Link 3"),"")</f>
        <v/>
      </c>
      <c r="S379" s="428" t="str">
        <f>IF(tabProjList[[#This Row],[Link 4]]&lt;&gt;"",HYPERLINK(tabProjList[[#This Row],[Link 4]],"Link 4"),"")</f>
        <v/>
      </c>
      <c r="T379" s="428" t="str">
        <f>IF(tabProjList[[#This Row],[Link 5]]&lt;&gt;"",HYPERLINK(tabProjList[[#This Row],[Link 5]],"Link 5"),"")</f>
        <v/>
      </c>
      <c r="U379" s="428" t="str">
        <f>IF(tabProjList[[#This Row],[Link 6]]&lt;&gt;"",HYPERLINK(tabProjList[[#This Row],[Link 6]],"Link 6"),"")</f>
        <v/>
      </c>
      <c r="V379" s="428" t="str">
        <f>IF(tabProjList[[#This Row],[Link 7]]&lt;&gt;"",HYPERLINK(tabProjList[[#This Row],[Link 7]],"Link 7"),"")</f>
        <v/>
      </c>
      <c r="W379" s="446" t="s">
        <v>1376</v>
      </c>
      <c r="X379" s="446" t="s">
        <v>413</v>
      </c>
      <c r="Y379" s="446" t="s">
        <v>413</v>
      </c>
      <c r="Z379" s="446" t="s">
        <v>413</v>
      </c>
      <c r="AA379" s="446" t="s">
        <v>413</v>
      </c>
      <c r="AB379" s="446" t="s">
        <v>413</v>
      </c>
      <c r="AC379" s="446" t="s">
        <v>413</v>
      </c>
    </row>
    <row r="380" spans="1:29" hidden="1">
      <c r="A380" s="421" t="s">
        <v>1565</v>
      </c>
      <c r="B380" s="422" t="s">
        <v>894</v>
      </c>
      <c r="C380" s="423" t="s">
        <v>1163</v>
      </c>
      <c r="D380" s="422" t="s">
        <v>779</v>
      </c>
      <c r="E380" s="453">
        <v>2022</v>
      </c>
      <c r="F380" s="453" t="s">
        <v>413</v>
      </c>
      <c r="G380" s="453" t="s">
        <v>413</v>
      </c>
      <c r="H380" s="453" t="s">
        <v>413</v>
      </c>
      <c r="I380" s="424" t="s">
        <v>798</v>
      </c>
      <c r="J380" s="424"/>
      <c r="K380" s="425"/>
      <c r="L380" s="425"/>
      <c r="M380" s="452" t="s">
        <v>876</v>
      </c>
      <c r="N380" s="454" t="s">
        <v>113</v>
      </c>
      <c r="O380" s="446" t="s">
        <v>1564</v>
      </c>
      <c r="P380" s="428" t="str">
        <f>IF(tabProjList[[#This Row],[Link 1]]&lt;&gt;"",HYPERLINK(tabProjList[[#This Row],[Link 1]],"Link 1"),"")</f>
        <v>Link 1</v>
      </c>
      <c r="Q380" s="428" t="str">
        <f>IF(tabProjList[[#This Row],[Link 2]]&lt;&gt;"",HYPERLINK(tabProjList[[#This Row],[Link 2]],"Link 2"),"")</f>
        <v/>
      </c>
      <c r="R380" s="428" t="str">
        <f>IF(tabProjList[[#This Row],[Link 3]]&lt;&gt;"",HYPERLINK(tabProjList[[#This Row],[Link 3]],"Link 3"),"")</f>
        <v/>
      </c>
      <c r="S380" s="428" t="str">
        <f>IF(tabProjList[[#This Row],[Link 4]]&lt;&gt;"",HYPERLINK(tabProjList[[#This Row],[Link 4]],"Link 4"),"")</f>
        <v/>
      </c>
      <c r="T380" s="428" t="str">
        <f>IF(tabProjList[[#This Row],[Link 5]]&lt;&gt;"",HYPERLINK(tabProjList[[#This Row],[Link 5]],"Link 5"),"")</f>
        <v/>
      </c>
      <c r="U380" s="428" t="str">
        <f>IF(tabProjList[[#This Row],[Link 6]]&lt;&gt;"",HYPERLINK(tabProjList[[#This Row],[Link 6]],"Link 6"),"")</f>
        <v/>
      </c>
      <c r="V380" s="428" t="str">
        <f>IF(tabProjList[[#This Row],[Link 7]]&lt;&gt;"",HYPERLINK(tabProjList[[#This Row],[Link 7]],"Link 7"),"")</f>
        <v/>
      </c>
      <c r="W380" s="446" t="s">
        <v>1563</v>
      </c>
      <c r="X380" s="446" t="s">
        <v>413</v>
      </c>
      <c r="Y380" s="446" t="s">
        <v>413</v>
      </c>
      <c r="Z380" s="446" t="s">
        <v>413</v>
      </c>
      <c r="AA380" s="446" t="s">
        <v>413</v>
      </c>
      <c r="AB380" s="446" t="s">
        <v>413</v>
      </c>
      <c r="AC380" s="446" t="s">
        <v>413</v>
      </c>
    </row>
    <row r="381" spans="1:29" hidden="1">
      <c r="A381" s="421" t="s">
        <v>1562</v>
      </c>
      <c r="B381" s="422" t="s">
        <v>102</v>
      </c>
      <c r="C381" s="423" t="s">
        <v>1561</v>
      </c>
      <c r="D381" s="424" t="s">
        <v>779</v>
      </c>
      <c r="E381" s="425">
        <v>2021</v>
      </c>
      <c r="F381" s="425" t="s">
        <v>413</v>
      </c>
      <c r="G381" s="425">
        <v>2025</v>
      </c>
      <c r="H381" s="425" t="s">
        <v>413</v>
      </c>
      <c r="I381" s="424" t="s">
        <v>798</v>
      </c>
      <c r="J381" s="469"/>
      <c r="K381" s="425">
        <v>1</v>
      </c>
      <c r="L381" s="425">
        <v>0.9</v>
      </c>
      <c r="M381" s="452" t="s">
        <v>876</v>
      </c>
      <c r="N381" s="454" t="s">
        <v>891</v>
      </c>
      <c r="O381" s="446" t="s">
        <v>937</v>
      </c>
      <c r="P381" s="428" t="str">
        <f>IF(tabProjList[[#This Row],[Link 1]]&lt;&gt;"",HYPERLINK(tabProjList[[#This Row],[Link 1]],"Link 1"),"")</f>
        <v>Link 1</v>
      </c>
      <c r="Q381" s="428" t="str">
        <f>IF(tabProjList[[#This Row],[Link 2]]&lt;&gt;"",HYPERLINK(tabProjList[[#This Row],[Link 2]],"Link 2"),"")</f>
        <v>Link 2</v>
      </c>
      <c r="R381" s="428" t="str">
        <f>IF(tabProjList[[#This Row],[Link 3]]&lt;&gt;"",HYPERLINK(tabProjList[[#This Row],[Link 3]],"Link 3"),"")</f>
        <v/>
      </c>
      <c r="S381" s="428" t="str">
        <f>IF(tabProjList[[#This Row],[Link 4]]&lt;&gt;"",HYPERLINK(tabProjList[[#This Row],[Link 4]],"Link 4"),"")</f>
        <v/>
      </c>
      <c r="T381" s="428" t="str">
        <f>IF(tabProjList[[#This Row],[Link 5]]&lt;&gt;"",HYPERLINK(tabProjList[[#This Row],[Link 5]],"Link 5"),"")</f>
        <v/>
      </c>
      <c r="U381" s="428" t="str">
        <f>IF(tabProjList[[#This Row],[Link 6]]&lt;&gt;"",HYPERLINK(tabProjList[[#This Row],[Link 6]],"Link 6"),"")</f>
        <v/>
      </c>
      <c r="V381" s="428" t="str">
        <f>IF(tabProjList[[#This Row],[Link 7]]&lt;&gt;"",HYPERLINK(tabProjList[[#This Row],[Link 7]],"Link 7"),"")</f>
        <v/>
      </c>
      <c r="W381" s="446" t="s">
        <v>1560</v>
      </c>
      <c r="X381" s="446" t="s">
        <v>1559</v>
      </c>
      <c r="Y381" s="446" t="s">
        <v>413</v>
      </c>
      <c r="Z381" s="446" t="s">
        <v>413</v>
      </c>
      <c r="AA381" s="446" t="s">
        <v>413</v>
      </c>
      <c r="AB381" s="446" t="s">
        <v>413</v>
      </c>
      <c r="AC381" s="446" t="s">
        <v>413</v>
      </c>
    </row>
    <row r="382" spans="1:29" hidden="1">
      <c r="A382" s="421" t="s">
        <v>1558</v>
      </c>
      <c r="B382" s="422" t="s">
        <v>110</v>
      </c>
      <c r="C382" s="423" t="s">
        <v>1556</v>
      </c>
      <c r="D382" s="424" t="s">
        <v>959</v>
      </c>
      <c r="E382" s="425">
        <v>2020</v>
      </c>
      <c r="F382" s="425" t="s">
        <v>413</v>
      </c>
      <c r="G382" s="425" t="s">
        <v>413</v>
      </c>
      <c r="H382" s="425" t="s">
        <v>413</v>
      </c>
      <c r="I382" s="424" t="s">
        <v>798</v>
      </c>
      <c r="J382" s="469">
        <v>1</v>
      </c>
      <c r="K382" s="425">
        <v>5</v>
      </c>
      <c r="L382" s="425">
        <v>5</v>
      </c>
      <c r="M382" s="452" t="s">
        <v>958</v>
      </c>
      <c r="N382" s="454" t="s">
        <v>113</v>
      </c>
      <c r="O382" s="446" t="s">
        <v>1555</v>
      </c>
      <c r="P382" s="428" t="str">
        <f>IF(tabProjList[[#This Row],[Link 1]]&lt;&gt;"",HYPERLINK(tabProjList[[#This Row],[Link 1]],"Link 1"),"")</f>
        <v>Link 1</v>
      </c>
      <c r="Q382" s="428" t="str">
        <f>IF(tabProjList[[#This Row],[Link 2]]&lt;&gt;"",HYPERLINK(tabProjList[[#This Row],[Link 2]],"Link 2"),"")</f>
        <v>Link 2</v>
      </c>
      <c r="R382" s="428" t="str">
        <f>IF(tabProjList[[#This Row],[Link 3]]&lt;&gt;"",HYPERLINK(tabProjList[[#This Row],[Link 3]],"Link 3"),"")</f>
        <v/>
      </c>
      <c r="S382" s="428" t="str">
        <f>IF(tabProjList[[#This Row],[Link 4]]&lt;&gt;"",HYPERLINK(tabProjList[[#This Row],[Link 4]],"Link 4"),"")</f>
        <v/>
      </c>
      <c r="T382" s="428" t="str">
        <f>IF(tabProjList[[#This Row],[Link 5]]&lt;&gt;"",HYPERLINK(tabProjList[[#This Row],[Link 5]],"Link 5"),"")</f>
        <v/>
      </c>
      <c r="U382" s="428" t="str">
        <f>IF(tabProjList[[#This Row],[Link 6]]&lt;&gt;"",HYPERLINK(tabProjList[[#This Row],[Link 6]],"Link 6"),"")</f>
        <v/>
      </c>
      <c r="V382" s="428" t="str">
        <f>IF(tabProjList[[#This Row],[Link 7]]&lt;&gt;"",HYPERLINK(tabProjList[[#This Row],[Link 7]],"Link 7"),"")</f>
        <v/>
      </c>
      <c r="W382" s="446" t="s">
        <v>1554</v>
      </c>
      <c r="X382" s="446" t="s">
        <v>1553</v>
      </c>
      <c r="Y382" s="446" t="s">
        <v>413</v>
      </c>
      <c r="Z382" s="446" t="s">
        <v>413</v>
      </c>
      <c r="AA382" s="446" t="s">
        <v>413</v>
      </c>
      <c r="AB382" s="446" t="s">
        <v>413</v>
      </c>
      <c r="AC382" s="446" t="s">
        <v>413</v>
      </c>
    </row>
    <row r="383" spans="1:29" hidden="1">
      <c r="A383" s="434" t="s">
        <v>1557</v>
      </c>
      <c r="B383" s="450" t="s">
        <v>110</v>
      </c>
      <c r="C383" s="423" t="s">
        <v>1556</v>
      </c>
      <c r="D383" s="450" t="s">
        <v>959</v>
      </c>
      <c r="E383" s="451">
        <v>2020</v>
      </c>
      <c r="F383" s="451" t="s">
        <v>413</v>
      </c>
      <c r="G383" s="451" t="s">
        <v>413</v>
      </c>
      <c r="H383" s="451" t="s">
        <v>413</v>
      </c>
      <c r="I383" s="424" t="s">
        <v>798</v>
      </c>
      <c r="J383" s="449">
        <v>2</v>
      </c>
      <c r="K383" s="448">
        <v>3</v>
      </c>
      <c r="L383" s="448">
        <v>3</v>
      </c>
      <c r="M383" s="427" t="s">
        <v>958</v>
      </c>
      <c r="N383" s="466" t="s">
        <v>113</v>
      </c>
      <c r="O383" s="446" t="s">
        <v>1555</v>
      </c>
      <c r="P383" s="428" t="str">
        <f>IF(tabProjList[[#This Row],[Link 1]]&lt;&gt;"",HYPERLINK(tabProjList[[#This Row],[Link 1]],"Link 1"),"")</f>
        <v>Link 1</v>
      </c>
      <c r="Q383" s="428" t="str">
        <f>IF(tabProjList[[#This Row],[Link 2]]&lt;&gt;"",HYPERLINK(tabProjList[[#This Row],[Link 2]],"Link 2"),"")</f>
        <v>Link 2</v>
      </c>
      <c r="R383" s="428" t="str">
        <f>IF(tabProjList[[#This Row],[Link 3]]&lt;&gt;"",HYPERLINK(tabProjList[[#This Row],[Link 3]],"Link 3"),"")</f>
        <v/>
      </c>
      <c r="S383" s="428" t="str">
        <f>IF(tabProjList[[#This Row],[Link 4]]&lt;&gt;"",HYPERLINK(tabProjList[[#This Row],[Link 4]],"Link 4"),"")</f>
        <v/>
      </c>
      <c r="T383" s="428" t="str">
        <f>IF(tabProjList[[#This Row],[Link 5]]&lt;&gt;"",HYPERLINK(tabProjList[[#This Row],[Link 5]],"Link 5"),"")</f>
        <v/>
      </c>
      <c r="U383" s="428" t="str">
        <f>IF(tabProjList[[#This Row],[Link 6]]&lt;&gt;"",HYPERLINK(tabProjList[[#This Row],[Link 6]],"Link 6"),"")</f>
        <v/>
      </c>
      <c r="V383" s="428" t="str">
        <f>IF(tabProjList[[#This Row],[Link 7]]&lt;&gt;"",HYPERLINK(tabProjList[[#This Row],[Link 7]],"Link 7"),"")</f>
        <v/>
      </c>
      <c r="W383" s="446" t="s">
        <v>1554</v>
      </c>
      <c r="X383" s="446" t="s">
        <v>1553</v>
      </c>
      <c r="Y383" s="446" t="s">
        <v>413</v>
      </c>
      <c r="Z383" s="446" t="s">
        <v>413</v>
      </c>
      <c r="AA383" s="446" t="s">
        <v>413</v>
      </c>
      <c r="AB383" s="446" t="s">
        <v>413</v>
      </c>
      <c r="AC383" s="446" t="s">
        <v>413</v>
      </c>
    </row>
    <row r="384" spans="1:29" hidden="1">
      <c r="A384" s="421" t="s">
        <v>1552</v>
      </c>
      <c r="B384" s="422" t="s">
        <v>87</v>
      </c>
      <c r="C384" s="423" t="s">
        <v>1551</v>
      </c>
      <c r="D384" s="422" t="s">
        <v>892</v>
      </c>
      <c r="E384" s="453">
        <v>2022</v>
      </c>
      <c r="F384" s="472" t="s">
        <v>413</v>
      </c>
      <c r="G384" s="453">
        <v>2026</v>
      </c>
      <c r="H384" s="453" t="s">
        <v>413</v>
      </c>
      <c r="I384" s="424" t="s">
        <v>798</v>
      </c>
      <c r="J384" s="424"/>
      <c r="K384" s="425"/>
      <c r="L384" s="425"/>
      <c r="M384" s="452" t="s">
        <v>928</v>
      </c>
      <c r="N384" s="454" t="s">
        <v>113</v>
      </c>
      <c r="O384" s="446" t="s">
        <v>1443</v>
      </c>
      <c r="P384" s="428" t="str">
        <f>IF(tabProjList[[#This Row],[Link 1]]&lt;&gt;"",HYPERLINK(tabProjList[[#This Row],[Link 1]],"Link 1"),"")</f>
        <v>Link 1</v>
      </c>
      <c r="Q384" s="428" t="str">
        <f>IF(tabProjList[[#This Row],[Link 2]]&lt;&gt;"",HYPERLINK(tabProjList[[#This Row],[Link 2]],"Link 2"),"")</f>
        <v/>
      </c>
      <c r="R384" s="428" t="str">
        <f>IF(tabProjList[[#This Row],[Link 3]]&lt;&gt;"",HYPERLINK(tabProjList[[#This Row],[Link 3]],"Link 3"),"")</f>
        <v/>
      </c>
      <c r="S384" s="428" t="str">
        <f>IF(tabProjList[[#This Row],[Link 4]]&lt;&gt;"",HYPERLINK(tabProjList[[#This Row],[Link 4]],"Link 4"),"")</f>
        <v/>
      </c>
      <c r="T384" s="428" t="str">
        <f>IF(tabProjList[[#This Row],[Link 5]]&lt;&gt;"",HYPERLINK(tabProjList[[#This Row],[Link 5]],"Link 5"),"")</f>
        <v/>
      </c>
      <c r="U384" s="428" t="str">
        <f>IF(tabProjList[[#This Row],[Link 6]]&lt;&gt;"",HYPERLINK(tabProjList[[#This Row],[Link 6]],"Link 6"),"")</f>
        <v/>
      </c>
      <c r="V384" s="428" t="str">
        <f>IF(tabProjList[[#This Row],[Link 7]]&lt;&gt;"",HYPERLINK(tabProjList[[#This Row],[Link 7]],"Link 7"),"")</f>
        <v/>
      </c>
      <c r="W384" s="446" t="s">
        <v>1550</v>
      </c>
      <c r="X384" s="446" t="s">
        <v>413</v>
      </c>
      <c r="Y384" s="446" t="s">
        <v>413</v>
      </c>
      <c r="Z384" s="446" t="s">
        <v>413</v>
      </c>
      <c r="AA384" s="446" t="s">
        <v>413</v>
      </c>
      <c r="AB384" s="446" t="s">
        <v>413</v>
      </c>
      <c r="AC384" s="446" t="s">
        <v>413</v>
      </c>
    </row>
    <row r="385" spans="1:29" hidden="1">
      <c r="A385" s="421" t="s">
        <v>1549</v>
      </c>
      <c r="B385" s="422" t="s">
        <v>878</v>
      </c>
      <c r="C385" s="423" t="s">
        <v>1548</v>
      </c>
      <c r="D385" s="422" t="s">
        <v>779</v>
      </c>
      <c r="E385" s="453">
        <v>2018</v>
      </c>
      <c r="F385" s="453">
        <v>2023</v>
      </c>
      <c r="G385" s="453">
        <v>2026</v>
      </c>
      <c r="H385" s="453" t="s">
        <v>413</v>
      </c>
      <c r="I385" s="424" t="s">
        <v>798</v>
      </c>
      <c r="J385" s="424"/>
      <c r="K385" s="425">
        <v>2</v>
      </c>
      <c r="L385" s="425">
        <v>2</v>
      </c>
      <c r="M385" s="452" t="s">
        <v>928</v>
      </c>
      <c r="N385" s="454" t="s">
        <v>113</v>
      </c>
      <c r="O385" s="446" t="s">
        <v>875</v>
      </c>
      <c r="P385" s="428" t="str">
        <f>IF(tabProjList[[#This Row],[Link 1]]&lt;&gt;"",HYPERLINK(tabProjList[[#This Row],[Link 1]],"Link 1"),"")</f>
        <v>Link 1</v>
      </c>
      <c r="Q385" s="428" t="str">
        <f>IF(tabProjList[[#This Row],[Link 2]]&lt;&gt;"",HYPERLINK(tabProjList[[#This Row],[Link 2]],"Link 2"),"")</f>
        <v/>
      </c>
      <c r="R385" s="428" t="str">
        <f>IF(tabProjList[[#This Row],[Link 3]]&lt;&gt;"",HYPERLINK(tabProjList[[#This Row],[Link 3]],"Link 3"),"")</f>
        <v/>
      </c>
      <c r="S385" s="428" t="str">
        <f>IF(tabProjList[[#This Row],[Link 4]]&lt;&gt;"",HYPERLINK(tabProjList[[#This Row],[Link 4]],"Link 4"),"")</f>
        <v/>
      </c>
      <c r="T385" s="428" t="str">
        <f>IF(tabProjList[[#This Row],[Link 5]]&lt;&gt;"",HYPERLINK(tabProjList[[#This Row],[Link 5]],"Link 5"),"")</f>
        <v/>
      </c>
      <c r="U385" s="428" t="str">
        <f>IF(tabProjList[[#This Row],[Link 6]]&lt;&gt;"",HYPERLINK(tabProjList[[#This Row],[Link 6]],"Link 6"),"")</f>
        <v/>
      </c>
      <c r="V385" s="428" t="str">
        <f>IF(tabProjList[[#This Row],[Link 7]]&lt;&gt;"",HYPERLINK(tabProjList[[#This Row],[Link 7]],"Link 7"),"")</f>
        <v/>
      </c>
      <c r="W385" s="446" t="s">
        <v>1547</v>
      </c>
      <c r="X385" s="446" t="s">
        <v>413</v>
      </c>
      <c r="Y385" s="446" t="s">
        <v>413</v>
      </c>
      <c r="Z385" s="446" t="s">
        <v>413</v>
      </c>
      <c r="AA385" s="446" t="s">
        <v>413</v>
      </c>
      <c r="AB385" s="446" t="s">
        <v>413</v>
      </c>
      <c r="AC385" s="446" t="s">
        <v>413</v>
      </c>
    </row>
    <row r="386" spans="1:29" hidden="1">
      <c r="A386" s="421" t="s">
        <v>1546</v>
      </c>
      <c r="B386" s="422" t="s">
        <v>87</v>
      </c>
      <c r="C386" s="423" t="s">
        <v>1545</v>
      </c>
      <c r="D386" s="422" t="s">
        <v>892</v>
      </c>
      <c r="E386" s="453">
        <v>2021</v>
      </c>
      <c r="F386" s="472">
        <v>2023</v>
      </c>
      <c r="G386" s="453">
        <v>2025</v>
      </c>
      <c r="H386" s="453" t="s">
        <v>413</v>
      </c>
      <c r="I386" s="424" t="s">
        <v>798</v>
      </c>
      <c r="J386" s="424"/>
      <c r="K386" s="425">
        <v>5</v>
      </c>
      <c r="L386" s="425">
        <v>5</v>
      </c>
      <c r="M386" s="452" t="s">
        <v>899</v>
      </c>
      <c r="N386" s="454" t="s">
        <v>898</v>
      </c>
      <c r="O386" s="446" t="s">
        <v>1544</v>
      </c>
      <c r="P386" s="428" t="str">
        <f>IF(tabProjList[[#This Row],[Link 1]]&lt;&gt;"",HYPERLINK(tabProjList[[#This Row],[Link 1]],"Link 1"),"")</f>
        <v>Link 1</v>
      </c>
      <c r="Q386" s="428" t="str">
        <f>IF(tabProjList[[#This Row],[Link 2]]&lt;&gt;"",HYPERLINK(tabProjList[[#This Row],[Link 2]],"Link 2"),"")</f>
        <v>Link 2</v>
      </c>
      <c r="R386" s="428" t="str">
        <f>IF(tabProjList[[#This Row],[Link 3]]&lt;&gt;"",HYPERLINK(tabProjList[[#This Row],[Link 3]],"Link 3"),"")</f>
        <v/>
      </c>
      <c r="S386" s="428" t="str">
        <f>IF(tabProjList[[#This Row],[Link 4]]&lt;&gt;"",HYPERLINK(tabProjList[[#This Row],[Link 4]],"Link 4"),"")</f>
        <v/>
      </c>
      <c r="T386" s="428" t="str">
        <f>IF(tabProjList[[#This Row],[Link 5]]&lt;&gt;"",HYPERLINK(tabProjList[[#This Row],[Link 5]],"Link 5"),"")</f>
        <v/>
      </c>
      <c r="U386" s="428" t="str">
        <f>IF(tabProjList[[#This Row],[Link 6]]&lt;&gt;"",HYPERLINK(tabProjList[[#This Row],[Link 6]],"Link 6"),"")</f>
        <v/>
      </c>
      <c r="V386" s="428" t="str">
        <f>IF(tabProjList[[#This Row],[Link 7]]&lt;&gt;"",HYPERLINK(tabProjList[[#This Row],[Link 7]],"Link 7"),"")</f>
        <v/>
      </c>
      <c r="W386" s="446" t="s">
        <v>1543</v>
      </c>
      <c r="X386" s="446" t="s">
        <v>1542</v>
      </c>
      <c r="Y386" s="446" t="s">
        <v>413</v>
      </c>
      <c r="Z386" s="446" t="s">
        <v>413</v>
      </c>
      <c r="AA386" s="446" t="s">
        <v>413</v>
      </c>
      <c r="AB386" s="446" t="s">
        <v>413</v>
      </c>
      <c r="AC386" s="446" t="s">
        <v>413</v>
      </c>
    </row>
    <row r="387" spans="1:29" hidden="1">
      <c r="A387" s="474" t="s">
        <v>1540</v>
      </c>
      <c r="B387" s="472" t="s">
        <v>1032</v>
      </c>
      <c r="C387" s="473" t="s">
        <v>1541</v>
      </c>
      <c r="D387" s="422" t="s">
        <v>959</v>
      </c>
      <c r="E387" s="453">
        <v>2022</v>
      </c>
      <c r="F387" s="472" t="s">
        <v>413</v>
      </c>
      <c r="G387" s="451">
        <v>2030</v>
      </c>
      <c r="H387" s="451" t="s">
        <v>413</v>
      </c>
      <c r="I387" s="424" t="s">
        <v>798</v>
      </c>
      <c r="J387" s="483"/>
      <c r="K387" s="470"/>
      <c r="L387" s="470"/>
      <c r="M387" s="452" t="s">
        <v>958</v>
      </c>
      <c r="N387" s="454" t="s">
        <v>113</v>
      </c>
      <c r="O387" s="446" t="s">
        <v>1540</v>
      </c>
      <c r="P387" s="428" t="str">
        <f>IF(tabProjList[[#This Row],[Link 1]]&lt;&gt;"",HYPERLINK(tabProjList[[#This Row],[Link 1]],"Link 1"),"")</f>
        <v>Link 1</v>
      </c>
      <c r="Q387" s="428" t="str">
        <f>IF(tabProjList[[#This Row],[Link 2]]&lt;&gt;"",HYPERLINK(tabProjList[[#This Row],[Link 2]],"Link 2"),"")</f>
        <v/>
      </c>
      <c r="R387" s="428" t="str">
        <f>IF(tabProjList[[#This Row],[Link 3]]&lt;&gt;"",HYPERLINK(tabProjList[[#This Row],[Link 3]],"Link 3"),"")</f>
        <v/>
      </c>
      <c r="S387" s="428" t="str">
        <f>IF(tabProjList[[#This Row],[Link 4]]&lt;&gt;"",HYPERLINK(tabProjList[[#This Row],[Link 4]],"Link 4"),"")</f>
        <v/>
      </c>
      <c r="T387" s="428" t="str">
        <f>IF(tabProjList[[#This Row],[Link 5]]&lt;&gt;"",HYPERLINK(tabProjList[[#This Row],[Link 5]],"Link 5"),"")</f>
        <v/>
      </c>
      <c r="U387" s="428" t="str">
        <f>IF(tabProjList[[#This Row],[Link 6]]&lt;&gt;"",HYPERLINK(tabProjList[[#This Row],[Link 6]],"Link 6"),"")</f>
        <v/>
      </c>
      <c r="V387" s="428" t="str">
        <f>IF(tabProjList[[#This Row],[Link 7]]&lt;&gt;"",HYPERLINK(tabProjList[[#This Row],[Link 7]],"Link 7"),"")</f>
        <v/>
      </c>
      <c r="W387" s="446" t="s">
        <v>1539</v>
      </c>
      <c r="X387" s="446" t="s">
        <v>413</v>
      </c>
      <c r="Y387" s="446" t="s">
        <v>413</v>
      </c>
      <c r="Z387" s="446" t="s">
        <v>413</v>
      </c>
      <c r="AA387" s="446" t="s">
        <v>413</v>
      </c>
      <c r="AB387" s="446" t="s">
        <v>413</v>
      </c>
      <c r="AC387" s="446" t="s">
        <v>413</v>
      </c>
    </row>
    <row r="388" spans="1:29" hidden="1">
      <c r="A388" s="474" t="s">
        <v>1538</v>
      </c>
      <c r="B388" s="472" t="s">
        <v>427</v>
      </c>
      <c r="C388" s="473" t="s">
        <v>1537</v>
      </c>
      <c r="D388" s="422" t="s">
        <v>779</v>
      </c>
      <c r="E388" s="472">
        <v>2016</v>
      </c>
      <c r="F388" s="472">
        <v>2020</v>
      </c>
      <c r="G388" s="451">
        <v>2024</v>
      </c>
      <c r="H388" s="451" t="s">
        <v>413</v>
      </c>
      <c r="I388" s="424" t="s">
        <v>1015</v>
      </c>
      <c r="J388" s="471"/>
      <c r="K388" s="470">
        <v>0.4</v>
      </c>
      <c r="L388" s="470">
        <v>0.4</v>
      </c>
      <c r="M388" s="452" t="s">
        <v>1065</v>
      </c>
      <c r="N388" s="466" t="s">
        <v>113</v>
      </c>
      <c r="O388" s="446" t="s">
        <v>885</v>
      </c>
      <c r="P388" s="428" t="str">
        <f>IF(tabProjList[[#This Row],[Link 1]]&lt;&gt;"",HYPERLINK(tabProjList[[#This Row],[Link 1]],"Link 1"),"")</f>
        <v>Link 1</v>
      </c>
      <c r="Q388" s="428" t="str">
        <f>IF(tabProjList[[#This Row],[Link 2]]&lt;&gt;"",HYPERLINK(tabProjList[[#This Row],[Link 2]],"Link 2"),"")</f>
        <v>Link 2</v>
      </c>
      <c r="R388" s="428" t="str">
        <f>IF(tabProjList[[#This Row],[Link 3]]&lt;&gt;"",HYPERLINK(tabProjList[[#This Row],[Link 3]],"Link 3"),"")</f>
        <v/>
      </c>
      <c r="S388" s="428" t="str">
        <f>IF(tabProjList[[#This Row],[Link 4]]&lt;&gt;"",HYPERLINK(tabProjList[[#This Row],[Link 4]],"Link 4"),"")</f>
        <v/>
      </c>
      <c r="T388" s="428" t="str">
        <f>IF(tabProjList[[#This Row],[Link 5]]&lt;&gt;"",HYPERLINK(tabProjList[[#This Row],[Link 5]],"Link 5"),"")</f>
        <v/>
      </c>
      <c r="U388" s="428" t="str">
        <f>IF(tabProjList[[#This Row],[Link 6]]&lt;&gt;"",HYPERLINK(tabProjList[[#This Row],[Link 6]],"Link 6"),"")</f>
        <v/>
      </c>
      <c r="V388" s="428" t="str">
        <f>IF(tabProjList[[#This Row],[Link 7]]&lt;&gt;"",HYPERLINK(tabProjList[[#This Row],[Link 7]],"Link 7"),"")</f>
        <v/>
      </c>
      <c r="W388" s="446" t="s">
        <v>1456</v>
      </c>
      <c r="X388" s="446" t="s">
        <v>1536</v>
      </c>
      <c r="Y388" s="446" t="s">
        <v>413</v>
      </c>
      <c r="Z388" s="446" t="s">
        <v>413</v>
      </c>
      <c r="AA388" s="446" t="s">
        <v>413</v>
      </c>
      <c r="AB388" s="446" t="s">
        <v>413</v>
      </c>
      <c r="AC388" s="446" t="s">
        <v>413</v>
      </c>
    </row>
    <row r="389" spans="1:29" hidden="1">
      <c r="A389" s="474" t="s">
        <v>1535</v>
      </c>
      <c r="B389" s="472" t="s">
        <v>427</v>
      </c>
      <c r="C389" s="473" t="s">
        <v>1534</v>
      </c>
      <c r="D389" s="422" t="s">
        <v>779</v>
      </c>
      <c r="E389" s="472">
        <v>2019</v>
      </c>
      <c r="F389" s="472" t="s">
        <v>413</v>
      </c>
      <c r="G389" s="451" t="s">
        <v>413</v>
      </c>
      <c r="H389" s="451" t="s">
        <v>413</v>
      </c>
      <c r="I389" s="424" t="s">
        <v>798</v>
      </c>
      <c r="J389" s="471"/>
      <c r="K389" s="470">
        <v>0.27</v>
      </c>
      <c r="L389" s="470">
        <v>0.27</v>
      </c>
      <c r="M389" s="452" t="s">
        <v>876</v>
      </c>
      <c r="N389" s="466" t="s">
        <v>113</v>
      </c>
      <c r="O389" s="446" t="s">
        <v>885</v>
      </c>
      <c r="P389" s="428" t="str">
        <f>IF(tabProjList[[#This Row],[Link 1]]&lt;&gt;"",HYPERLINK(tabProjList[[#This Row],[Link 1]],"Link 1"),"")</f>
        <v>Link 1</v>
      </c>
      <c r="Q389" s="428" t="str">
        <f>IF(tabProjList[[#This Row],[Link 2]]&lt;&gt;"",HYPERLINK(tabProjList[[#This Row],[Link 2]],"Link 2"),"")</f>
        <v>Link 2</v>
      </c>
      <c r="R389" s="428" t="str">
        <f>IF(tabProjList[[#This Row],[Link 3]]&lt;&gt;"",HYPERLINK(tabProjList[[#This Row],[Link 3]],"Link 3"),"")</f>
        <v>Link 3</v>
      </c>
      <c r="S389" s="428" t="str">
        <f>IF(tabProjList[[#This Row],[Link 4]]&lt;&gt;"",HYPERLINK(tabProjList[[#This Row],[Link 4]],"Link 4"),"")</f>
        <v/>
      </c>
      <c r="T389" s="428" t="str">
        <f>IF(tabProjList[[#This Row],[Link 5]]&lt;&gt;"",HYPERLINK(tabProjList[[#This Row],[Link 5]],"Link 5"),"")</f>
        <v/>
      </c>
      <c r="U389" s="428" t="str">
        <f>IF(tabProjList[[#This Row],[Link 6]]&lt;&gt;"",HYPERLINK(tabProjList[[#This Row],[Link 6]],"Link 6"),"")</f>
        <v/>
      </c>
      <c r="V389" s="428" t="str">
        <f>IF(tabProjList[[#This Row],[Link 7]]&lt;&gt;"",HYPERLINK(tabProjList[[#This Row],[Link 7]],"Link 7"),"")</f>
        <v/>
      </c>
      <c r="W389" s="446" t="s">
        <v>1533</v>
      </c>
      <c r="X389" s="446" t="s">
        <v>1532</v>
      </c>
      <c r="Y389" s="446" t="s">
        <v>1531</v>
      </c>
      <c r="Z389" s="446" t="s">
        <v>413</v>
      </c>
      <c r="AA389" s="446" t="s">
        <v>413</v>
      </c>
      <c r="AB389" s="446" t="s">
        <v>413</v>
      </c>
      <c r="AC389" s="446" t="s">
        <v>413</v>
      </c>
    </row>
    <row r="390" spans="1:29" hidden="1">
      <c r="A390" s="421" t="s">
        <v>1529</v>
      </c>
      <c r="B390" s="422" t="s">
        <v>102</v>
      </c>
      <c r="C390" s="423" t="s">
        <v>1530</v>
      </c>
      <c r="D390" s="422" t="s">
        <v>107</v>
      </c>
      <c r="E390" s="453">
        <v>2022</v>
      </c>
      <c r="F390" s="453" t="s">
        <v>413</v>
      </c>
      <c r="G390" s="453" t="s">
        <v>413</v>
      </c>
      <c r="H390" s="453" t="s">
        <v>413</v>
      </c>
      <c r="I390" s="424" t="s">
        <v>798</v>
      </c>
      <c r="J390" s="424"/>
      <c r="K390" s="425">
        <v>3</v>
      </c>
      <c r="L390" s="425">
        <v>3</v>
      </c>
      <c r="M390" s="452" t="s">
        <v>918</v>
      </c>
      <c r="N390" s="454" t="s">
        <v>113</v>
      </c>
      <c r="O390" s="446" t="s">
        <v>1529</v>
      </c>
      <c r="P390" s="428" t="str">
        <f>IF(tabProjList[[#This Row],[Link 1]]&lt;&gt;"",HYPERLINK(tabProjList[[#This Row],[Link 1]],"Link 1"),"")</f>
        <v>Link 1</v>
      </c>
      <c r="Q390" s="428" t="str">
        <f>IF(tabProjList[[#This Row],[Link 2]]&lt;&gt;"",HYPERLINK(tabProjList[[#This Row],[Link 2]],"Link 2"),"")</f>
        <v>Link 2</v>
      </c>
      <c r="R390" s="428" t="str">
        <f>IF(tabProjList[[#This Row],[Link 3]]&lt;&gt;"",HYPERLINK(tabProjList[[#This Row],[Link 3]],"Link 3"),"")</f>
        <v/>
      </c>
      <c r="S390" s="428" t="str">
        <f>IF(tabProjList[[#This Row],[Link 4]]&lt;&gt;"",HYPERLINK(tabProjList[[#This Row],[Link 4]],"Link 4"),"")</f>
        <v/>
      </c>
      <c r="T390" s="428" t="str">
        <f>IF(tabProjList[[#This Row],[Link 5]]&lt;&gt;"",HYPERLINK(tabProjList[[#This Row],[Link 5]],"Link 5"),"")</f>
        <v/>
      </c>
      <c r="U390" s="428" t="str">
        <f>IF(tabProjList[[#This Row],[Link 6]]&lt;&gt;"",HYPERLINK(tabProjList[[#This Row],[Link 6]],"Link 6"),"")</f>
        <v/>
      </c>
      <c r="V390" s="428" t="str">
        <f>IF(tabProjList[[#This Row],[Link 7]]&lt;&gt;"",HYPERLINK(tabProjList[[#This Row],[Link 7]],"Link 7"),"")</f>
        <v/>
      </c>
      <c r="W390" s="446" t="s">
        <v>1023</v>
      </c>
      <c r="X390" s="446" t="s">
        <v>1528</v>
      </c>
      <c r="Y390" s="446" t="s">
        <v>413</v>
      </c>
      <c r="Z390" s="446" t="s">
        <v>413</v>
      </c>
      <c r="AA390" s="446" t="s">
        <v>413</v>
      </c>
      <c r="AB390" s="446" t="s">
        <v>413</v>
      </c>
      <c r="AC390" s="446" t="s">
        <v>413</v>
      </c>
    </row>
    <row r="391" spans="1:29" hidden="1">
      <c r="A391" s="474" t="s">
        <v>1527</v>
      </c>
      <c r="B391" s="472" t="s">
        <v>901</v>
      </c>
      <c r="C391" s="473" t="s">
        <v>1525</v>
      </c>
      <c r="D391" s="422" t="s">
        <v>892</v>
      </c>
      <c r="E391" s="472">
        <v>2021</v>
      </c>
      <c r="F391" s="472" t="s">
        <v>413</v>
      </c>
      <c r="G391" s="451">
        <v>2026</v>
      </c>
      <c r="H391" s="451" t="s">
        <v>413</v>
      </c>
      <c r="I391" s="424" t="s">
        <v>798</v>
      </c>
      <c r="J391" s="483">
        <v>1</v>
      </c>
      <c r="K391" s="470"/>
      <c r="L391" s="470"/>
      <c r="M391" s="427" t="s">
        <v>923</v>
      </c>
      <c r="N391" s="454" t="s">
        <v>891</v>
      </c>
      <c r="O391" s="446"/>
      <c r="P391" s="428" t="str">
        <f>IF(tabProjList[[#This Row],[Link 1]]&lt;&gt;"",HYPERLINK(tabProjList[[#This Row],[Link 1]],"Link 1"),"")</f>
        <v/>
      </c>
      <c r="Q391" s="428" t="str">
        <f>IF(tabProjList[[#This Row],[Link 2]]&lt;&gt;"",HYPERLINK(tabProjList[[#This Row],[Link 2]],"Link 2"),"")</f>
        <v/>
      </c>
      <c r="R391" s="428" t="str">
        <f>IF(tabProjList[[#This Row],[Link 3]]&lt;&gt;"",HYPERLINK(tabProjList[[#This Row],[Link 3]],"Link 3"),"")</f>
        <v/>
      </c>
      <c r="S391" s="428" t="str">
        <f>IF(tabProjList[[#This Row],[Link 4]]&lt;&gt;"",HYPERLINK(tabProjList[[#This Row],[Link 4]],"Link 4"),"")</f>
        <v/>
      </c>
      <c r="T391" s="428" t="str">
        <f>IF(tabProjList[[#This Row],[Link 5]]&lt;&gt;"",HYPERLINK(tabProjList[[#This Row],[Link 5]],"Link 5"),"")</f>
        <v/>
      </c>
      <c r="U391" s="428" t="str">
        <f>IF(tabProjList[[#This Row],[Link 6]]&lt;&gt;"",HYPERLINK(tabProjList[[#This Row],[Link 6]],"Link 6"),"")</f>
        <v/>
      </c>
      <c r="V391" s="428" t="str">
        <f>IF(tabProjList[[#This Row],[Link 7]]&lt;&gt;"",HYPERLINK(tabProjList[[#This Row],[Link 7]],"Link 7"),"")</f>
        <v/>
      </c>
      <c r="W391" s="446" t="s">
        <v>413</v>
      </c>
      <c r="X391" s="446" t="s">
        <v>413</v>
      </c>
      <c r="Y391" s="446" t="s">
        <v>413</v>
      </c>
      <c r="Z391" s="446" t="s">
        <v>413</v>
      </c>
      <c r="AA391" s="446" t="s">
        <v>413</v>
      </c>
      <c r="AB391" s="446" t="s">
        <v>413</v>
      </c>
      <c r="AC391" s="446" t="s">
        <v>413</v>
      </c>
    </row>
    <row r="392" spans="1:29" hidden="1">
      <c r="A392" s="421" t="s">
        <v>1526</v>
      </c>
      <c r="B392" s="422" t="s">
        <v>901</v>
      </c>
      <c r="C392" s="423" t="s">
        <v>1525</v>
      </c>
      <c r="D392" s="422" t="s">
        <v>892</v>
      </c>
      <c r="E392" s="453">
        <v>2021</v>
      </c>
      <c r="F392" s="453" t="s">
        <v>413</v>
      </c>
      <c r="G392" s="453">
        <v>2030</v>
      </c>
      <c r="H392" s="453" t="s">
        <v>413</v>
      </c>
      <c r="I392" s="422" t="s">
        <v>798</v>
      </c>
      <c r="J392" s="424">
        <v>2</v>
      </c>
      <c r="K392" s="425"/>
      <c r="L392" s="425"/>
      <c r="M392" s="427" t="s">
        <v>923</v>
      </c>
      <c r="N392" s="454" t="s">
        <v>891</v>
      </c>
      <c r="O392" s="446"/>
      <c r="P392" s="428" t="str">
        <f>IF(tabProjList[[#This Row],[Link 1]]&lt;&gt;"",HYPERLINK(tabProjList[[#This Row],[Link 1]],"Link 1"),"")</f>
        <v/>
      </c>
      <c r="Q392" s="428" t="str">
        <f>IF(tabProjList[[#This Row],[Link 2]]&lt;&gt;"",HYPERLINK(tabProjList[[#This Row],[Link 2]],"Link 2"),"")</f>
        <v/>
      </c>
      <c r="R392" s="428" t="str">
        <f>IF(tabProjList[[#This Row],[Link 3]]&lt;&gt;"",HYPERLINK(tabProjList[[#This Row],[Link 3]],"Link 3"),"")</f>
        <v/>
      </c>
      <c r="S392" s="428" t="str">
        <f>IF(tabProjList[[#This Row],[Link 4]]&lt;&gt;"",HYPERLINK(tabProjList[[#This Row],[Link 4]],"Link 4"),"")</f>
        <v/>
      </c>
      <c r="T392" s="428" t="str">
        <f>IF(tabProjList[[#This Row],[Link 5]]&lt;&gt;"",HYPERLINK(tabProjList[[#This Row],[Link 5]],"Link 5"),"")</f>
        <v/>
      </c>
      <c r="U392" s="428" t="str">
        <f>IF(tabProjList[[#This Row],[Link 6]]&lt;&gt;"",HYPERLINK(tabProjList[[#This Row],[Link 6]],"Link 6"),"")</f>
        <v/>
      </c>
      <c r="V392" s="428" t="str">
        <f>IF(tabProjList[[#This Row],[Link 7]]&lt;&gt;"",HYPERLINK(tabProjList[[#This Row],[Link 7]],"Link 7"),"")</f>
        <v/>
      </c>
      <c r="W392" s="446" t="s">
        <v>413</v>
      </c>
      <c r="X392" s="446" t="s">
        <v>413</v>
      </c>
      <c r="Y392" s="446" t="s">
        <v>413</v>
      </c>
      <c r="Z392" s="446" t="s">
        <v>413</v>
      </c>
      <c r="AA392" s="446" t="s">
        <v>413</v>
      </c>
      <c r="AB392" s="446" t="s">
        <v>413</v>
      </c>
      <c r="AC392" s="446" t="s">
        <v>413</v>
      </c>
    </row>
    <row r="393" spans="1:29">
      <c r="A393" s="465" t="s">
        <v>820</v>
      </c>
      <c r="B393" s="462" t="s">
        <v>878</v>
      </c>
      <c r="C393" s="464" t="s">
        <v>1524</v>
      </c>
      <c r="D393" s="496" t="s">
        <v>779</v>
      </c>
      <c r="E393" s="463">
        <v>2021</v>
      </c>
      <c r="F393" s="463" t="s">
        <v>413</v>
      </c>
      <c r="G393" s="463">
        <v>2026</v>
      </c>
      <c r="H393" s="463" t="s">
        <v>413</v>
      </c>
      <c r="I393" s="480" t="s">
        <v>798</v>
      </c>
      <c r="J393" s="461"/>
      <c r="K393" s="460">
        <v>0.5</v>
      </c>
      <c r="L393" s="460">
        <v>1</v>
      </c>
      <c r="M393" s="459" t="s">
        <v>350</v>
      </c>
      <c r="N393" s="475" t="s">
        <v>113</v>
      </c>
      <c r="O393" s="457" t="s">
        <v>1317</v>
      </c>
      <c r="P393" s="456" t="str">
        <f>IF(tabProjList[[#This Row],[Link 1]]&lt;&gt;"",HYPERLINK(tabProjList[[#This Row],[Link 1]],"Link 1"),"")</f>
        <v>Link 1</v>
      </c>
      <c r="Q393" s="456" t="str">
        <f>IF(tabProjList[[#This Row],[Link 2]]&lt;&gt;"",HYPERLINK(tabProjList[[#This Row],[Link 2]],"Link 2"),"")</f>
        <v/>
      </c>
      <c r="R393" s="456" t="str">
        <f>IF(tabProjList[[#This Row],[Link 3]]&lt;&gt;"",HYPERLINK(tabProjList[[#This Row],[Link 3]],"Link 3"),"")</f>
        <v/>
      </c>
      <c r="S393" s="456" t="str">
        <f>IF(tabProjList[[#This Row],[Link 4]]&lt;&gt;"",HYPERLINK(tabProjList[[#This Row],[Link 4]],"Link 4"),"")</f>
        <v/>
      </c>
      <c r="T393" s="456" t="str">
        <f>IF(tabProjList[[#This Row],[Link 5]]&lt;&gt;"",HYPERLINK(tabProjList[[#This Row],[Link 5]],"Link 5"),"")</f>
        <v/>
      </c>
      <c r="U393" s="456" t="str">
        <f>IF(tabProjList[[#This Row],[Link 6]]&lt;&gt;"",HYPERLINK(tabProjList[[#This Row],[Link 6]],"Link 6"),"")</f>
        <v/>
      </c>
      <c r="V393" s="456" t="str">
        <f>IF(tabProjList[[#This Row],[Link 7]]&lt;&gt;"",HYPERLINK(tabProjList[[#This Row],[Link 7]],"Link 7"),"")</f>
        <v/>
      </c>
      <c r="W393" s="446" t="s">
        <v>1523</v>
      </c>
      <c r="X393" s="446" t="s">
        <v>413</v>
      </c>
      <c r="Y393" s="446" t="s">
        <v>413</v>
      </c>
      <c r="Z393" s="446" t="s">
        <v>413</v>
      </c>
      <c r="AA393" s="446" t="s">
        <v>413</v>
      </c>
      <c r="AB393" s="446" t="s">
        <v>413</v>
      </c>
      <c r="AC393" s="446" t="s">
        <v>413</v>
      </c>
    </row>
    <row r="394" spans="1:29" hidden="1">
      <c r="A394" s="474" t="s">
        <v>1522</v>
      </c>
      <c r="B394" s="472" t="s">
        <v>102</v>
      </c>
      <c r="C394" s="485" t="s">
        <v>1521</v>
      </c>
      <c r="D394" s="422" t="s">
        <v>779</v>
      </c>
      <c r="E394" s="472">
        <v>2019</v>
      </c>
      <c r="F394" s="453" t="s">
        <v>413</v>
      </c>
      <c r="G394" s="451">
        <v>2026</v>
      </c>
      <c r="H394" s="451" t="s">
        <v>413</v>
      </c>
      <c r="I394" s="424" t="s">
        <v>798</v>
      </c>
      <c r="J394" s="471"/>
      <c r="K394" s="470">
        <v>0.6</v>
      </c>
      <c r="L394" s="470">
        <v>0.78</v>
      </c>
      <c r="M394" s="452" t="s">
        <v>1065</v>
      </c>
      <c r="N394" s="454" t="s">
        <v>113</v>
      </c>
      <c r="O394" s="446" t="s">
        <v>1520</v>
      </c>
      <c r="P394" s="428" t="str">
        <f>IF(tabProjList[[#This Row],[Link 1]]&lt;&gt;"",HYPERLINK(tabProjList[[#This Row],[Link 1]],"Link 1"),"")</f>
        <v>Link 1</v>
      </c>
      <c r="Q394" s="428" t="str">
        <f>IF(tabProjList[[#This Row],[Link 2]]&lt;&gt;"",HYPERLINK(tabProjList[[#This Row],[Link 2]],"Link 2"),"")</f>
        <v>Link 2</v>
      </c>
      <c r="R394" s="428" t="str">
        <f>IF(tabProjList[[#This Row],[Link 3]]&lt;&gt;"",HYPERLINK(tabProjList[[#This Row],[Link 3]],"Link 3"),"")</f>
        <v>Link 3</v>
      </c>
      <c r="S394" s="428" t="str">
        <f>IF(tabProjList[[#This Row],[Link 4]]&lt;&gt;"",HYPERLINK(tabProjList[[#This Row],[Link 4]],"Link 4"),"")</f>
        <v>Link 4</v>
      </c>
      <c r="T394" s="428" t="str">
        <f>IF(tabProjList[[#This Row],[Link 5]]&lt;&gt;"",HYPERLINK(tabProjList[[#This Row],[Link 5]],"Link 5"),"")</f>
        <v/>
      </c>
      <c r="U394" s="428" t="str">
        <f>IF(tabProjList[[#This Row],[Link 6]]&lt;&gt;"",HYPERLINK(tabProjList[[#This Row],[Link 6]],"Link 6"),"")</f>
        <v/>
      </c>
      <c r="V394" s="428" t="str">
        <f>IF(tabProjList[[#This Row],[Link 7]]&lt;&gt;"",HYPERLINK(tabProjList[[#This Row],[Link 7]],"Link 7"),"")</f>
        <v/>
      </c>
      <c r="W394" s="446" t="s">
        <v>1519</v>
      </c>
      <c r="X394" s="446" t="s">
        <v>1466</v>
      </c>
      <c r="Y394" s="446" t="s">
        <v>1518</v>
      </c>
      <c r="Z394" s="446" t="s">
        <v>1518</v>
      </c>
      <c r="AA394" s="446" t="s">
        <v>413</v>
      </c>
      <c r="AB394" s="446" t="s">
        <v>413</v>
      </c>
      <c r="AC394" s="446" t="s">
        <v>413</v>
      </c>
    </row>
    <row r="395" spans="1:29" hidden="1">
      <c r="A395" s="474" t="s">
        <v>875</v>
      </c>
      <c r="B395" s="472" t="s">
        <v>878</v>
      </c>
      <c r="C395" s="485" t="s">
        <v>1517</v>
      </c>
      <c r="D395" s="422" t="s">
        <v>959</v>
      </c>
      <c r="E395" s="472">
        <v>2020</v>
      </c>
      <c r="F395" s="472" t="s">
        <v>413</v>
      </c>
      <c r="G395" s="451" t="s">
        <v>413</v>
      </c>
      <c r="H395" s="451" t="s">
        <v>413</v>
      </c>
      <c r="I395" s="424" t="s">
        <v>798</v>
      </c>
      <c r="J395" s="471"/>
      <c r="K395" s="470">
        <v>4</v>
      </c>
      <c r="L395" s="470">
        <v>4</v>
      </c>
      <c r="M395" s="452" t="s">
        <v>958</v>
      </c>
      <c r="N395" s="454" t="s">
        <v>113</v>
      </c>
      <c r="O395" s="446" t="s">
        <v>875</v>
      </c>
      <c r="P395" s="428" t="str">
        <f>IF(tabProjList[[#This Row],[Link 1]]&lt;&gt;"",HYPERLINK(tabProjList[[#This Row],[Link 1]],"Link 1"),"")</f>
        <v>Link 1</v>
      </c>
      <c r="Q395" s="428" t="str">
        <f>IF(tabProjList[[#This Row],[Link 2]]&lt;&gt;"",HYPERLINK(tabProjList[[#This Row],[Link 2]],"Link 2"),"")</f>
        <v>Link 2</v>
      </c>
      <c r="R395" s="428" t="str">
        <f>IF(tabProjList[[#This Row],[Link 3]]&lt;&gt;"",HYPERLINK(tabProjList[[#This Row],[Link 3]],"Link 3"),"")</f>
        <v>Link 3</v>
      </c>
      <c r="S395" s="428" t="str">
        <f>IF(tabProjList[[#This Row],[Link 4]]&lt;&gt;"",HYPERLINK(tabProjList[[#This Row],[Link 4]],"Link 4"),"")</f>
        <v>Link 4</v>
      </c>
      <c r="T395" s="428" t="str">
        <f>IF(tabProjList[[#This Row],[Link 5]]&lt;&gt;"",HYPERLINK(tabProjList[[#This Row],[Link 5]],"Link 5"),"")</f>
        <v>Link 5</v>
      </c>
      <c r="U395" s="428" t="str">
        <f>IF(tabProjList[[#This Row],[Link 6]]&lt;&gt;"",HYPERLINK(tabProjList[[#This Row],[Link 6]],"Link 6"),"")</f>
        <v/>
      </c>
      <c r="V395" s="428" t="str">
        <f>IF(tabProjList[[#This Row],[Link 7]]&lt;&gt;"",HYPERLINK(tabProjList[[#This Row],[Link 7]],"Link 7"),"")</f>
        <v/>
      </c>
      <c r="W395" s="446" t="s">
        <v>1516</v>
      </c>
      <c r="X395" s="446" t="s">
        <v>964</v>
      </c>
      <c r="Y395" s="446" t="s">
        <v>1515</v>
      </c>
      <c r="Z395" s="446" t="s">
        <v>1514</v>
      </c>
      <c r="AA395" s="446" t="s">
        <v>896</v>
      </c>
      <c r="AB395" s="446" t="s">
        <v>413</v>
      </c>
      <c r="AC395" s="446" t="s">
        <v>413</v>
      </c>
    </row>
    <row r="396" spans="1:29" hidden="1">
      <c r="A396" s="421" t="s">
        <v>1513</v>
      </c>
      <c r="B396" s="422" t="s">
        <v>427</v>
      </c>
      <c r="C396" s="423" t="s">
        <v>1512</v>
      </c>
      <c r="D396" s="422" t="s">
        <v>959</v>
      </c>
      <c r="E396" s="453">
        <v>2017</v>
      </c>
      <c r="F396" s="453">
        <v>2020</v>
      </c>
      <c r="G396" s="453">
        <v>2024</v>
      </c>
      <c r="H396" s="453" t="s">
        <v>413</v>
      </c>
      <c r="I396" s="424" t="s">
        <v>1015</v>
      </c>
      <c r="J396" s="424">
        <v>1</v>
      </c>
      <c r="K396" s="425">
        <v>1.5</v>
      </c>
      <c r="L396" s="425">
        <v>1.5</v>
      </c>
      <c r="M396" s="452" t="s">
        <v>958</v>
      </c>
      <c r="N396" s="454" t="s">
        <v>113</v>
      </c>
      <c r="O396" s="446" t="s">
        <v>885</v>
      </c>
      <c r="P396" s="428" t="str">
        <f>IF(tabProjList[[#This Row],[Link 1]]&lt;&gt;"",HYPERLINK(tabProjList[[#This Row],[Link 1]],"Link 1"),"")</f>
        <v>Link 1</v>
      </c>
      <c r="Q396" s="428" t="str">
        <f>IF(tabProjList[[#This Row],[Link 2]]&lt;&gt;"",HYPERLINK(tabProjList[[#This Row],[Link 2]],"Link 2"),"")</f>
        <v>Link 2</v>
      </c>
      <c r="R396" s="428" t="str">
        <f>IF(tabProjList[[#This Row],[Link 3]]&lt;&gt;"",HYPERLINK(tabProjList[[#This Row],[Link 3]],"Link 3"),"")</f>
        <v/>
      </c>
      <c r="S396" s="428" t="str">
        <f>IF(tabProjList[[#This Row],[Link 4]]&lt;&gt;"",HYPERLINK(tabProjList[[#This Row],[Link 4]],"Link 4"),"")</f>
        <v/>
      </c>
      <c r="T396" s="428" t="str">
        <f>IF(tabProjList[[#This Row],[Link 5]]&lt;&gt;"",HYPERLINK(tabProjList[[#This Row],[Link 5]],"Link 5"),"")</f>
        <v/>
      </c>
      <c r="U396" s="428" t="str">
        <f>IF(tabProjList[[#This Row],[Link 6]]&lt;&gt;"",HYPERLINK(tabProjList[[#This Row],[Link 6]],"Link 6"),"")</f>
        <v/>
      </c>
      <c r="V396" s="428" t="str">
        <f>IF(tabProjList[[#This Row],[Link 7]]&lt;&gt;"",HYPERLINK(tabProjList[[#This Row],[Link 7]],"Link 7"),"")</f>
        <v/>
      </c>
      <c r="W396" s="446" t="s">
        <v>1511</v>
      </c>
      <c r="X396" s="446" t="s">
        <v>931</v>
      </c>
      <c r="Y396" s="446" t="s">
        <v>413</v>
      </c>
      <c r="Z396" s="446" t="s">
        <v>413</v>
      </c>
      <c r="AA396" s="446" t="s">
        <v>413</v>
      </c>
      <c r="AB396" s="446" t="s">
        <v>413</v>
      </c>
      <c r="AC396" s="446" t="s">
        <v>413</v>
      </c>
    </row>
    <row r="397" spans="1:29" hidden="1">
      <c r="A397" s="421" t="s">
        <v>1510</v>
      </c>
      <c r="B397" s="422" t="s">
        <v>427</v>
      </c>
      <c r="C397" s="423" t="s">
        <v>1509</v>
      </c>
      <c r="D397" s="422" t="s">
        <v>959</v>
      </c>
      <c r="E397" s="453">
        <v>2017</v>
      </c>
      <c r="F397" s="453" t="s">
        <v>413</v>
      </c>
      <c r="G397" s="453">
        <v>2026</v>
      </c>
      <c r="H397" s="453" t="s">
        <v>413</v>
      </c>
      <c r="I397" s="424" t="s">
        <v>798</v>
      </c>
      <c r="J397" s="469">
        <v>2</v>
      </c>
      <c r="K397" s="425">
        <v>3.7</v>
      </c>
      <c r="L397" s="425">
        <v>3.7</v>
      </c>
      <c r="M397" s="452" t="s">
        <v>958</v>
      </c>
      <c r="N397" s="454" t="s">
        <v>113</v>
      </c>
      <c r="O397" s="446" t="s">
        <v>885</v>
      </c>
      <c r="P397" s="428" t="str">
        <f>IF(tabProjList[[#This Row],[Link 1]]&lt;&gt;"",HYPERLINK(tabProjList[[#This Row],[Link 1]],"Link 1"),"")</f>
        <v>Link 1</v>
      </c>
      <c r="Q397" s="428" t="str">
        <f>IF(tabProjList[[#This Row],[Link 2]]&lt;&gt;"",HYPERLINK(tabProjList[[#This Row],[Link 2]],"Link 2"),"")</f>
        <v>Link 2</v>
      </c>
      <c r="R397" s="428" t="str">
        <f>IF(tabProjList[[#This Row],[Link 3]]&lt;&gt;"",HYPERLINK(tabProjList[[#This Row],[Link 3]],"Link 3"),"")</f>
        <v>Link 3</v>
      </c>
      <c r="S397" s="428" t="str">
        <f>IF(tabProjList[[#This Row],[Link 4]]&lt;&gt;"",HYPERLINK(tabProjList[[#This Row],[Link 4]],"Link 4"),"")</f>
        <v/>
      </c>
      <c r="T397" s="428" t="str">
        <f>IF(tabProjList[[#This Row],[Link 5]]&lt;&gt;"",HYPERLINK(tabProjList[[#This Row],[Link 5]],"Link 5"),"")</f>
        <v/>
      </c>
      <c r="U397" s="428" t="str">
        <f>IF(tabProjList[[#This Row],[Link 6]]&lt;&gt;"",HYPERLINK(tabProjList[[#This Row],[Link 6]],"Link 6"),"")</f>
        <v/>
      </c>
      <c r="V397" s="428" t="str">
        <f>IF(tabProjList[[#This Row],[Link 7]]&lt;&gt;"",HYPERLINK(tabProjList[[#This Row],[Link 7]],"Link 7"),"")</f>
        <v/>
      </c>
      <c r="W397" s="446" t="s">
        <v>1508</v>
      </c>
      <c r="X397" s="446" t="s">
        <v>1507</v>
      </c>
      <c r="Y397" s="446" t="s">
        <v>931</v>
      </c>
      <c r="Z397" s="446" t="s">
        <v>413</v>
      </c>
      <c r="AA397" s="446" t="s">
        <v>413</v>
      </c>
      <c r="AB397" s="446" t="s">
        <v>413</v>
      </c>
      <c r="AC397" s="446" t="s">
        <v>413</v>
      </c>
    </row>
    <row r="398" spans="1:29" hidden="1">
      <c r="A398" s="421" t="s">
        <v>1506</v>
      </c>
      <c r="B398" s="422" t="s">
        <v>87</v>
      </c>
      <c r="C398" s="423" t="s">
        <v>1505</v>
      </c>
      <c r="D398" s="422" t="s">
        <v>779</v>
      </c>
      <c r="E398" s="453">
        <v>2013</v>
      </c>
      <c r="F398" s="453">
        <v>2023</v>
      </c>
      <c r="G398" s="453" t="s">
        <v>413</v>
      </c>
      <c r="H398" s="453" t="s">
        <v>413</v>
      </c>
      <c r="I398" s="424" t="s">
        <v>798</v>
      </c>
      <c r="J398" s="469"/>
      <c r="K398" s="425">
        <v>0.5</v>
      </c>
      <c r="L398" s="425">
        <v>0.5</v>
      </c>
      <c r="M398" s="452" t="s">
        <v>876</v>
      </c>
      <c r="N398" s="454" t="s">
        <v>113</v>
      </c>
      <c r="O398" s="446" t="s">
        <v>1045</v>
      </c>
      <c r="P398" s="428" t="str">
        <f>IF(tabProjList[[#This Row],[Link 1]]&lt;&gt;"",HYPERLINK(tabProjList[[#This Row],[Link 1]],"Link 1"),"")</f>
        <v>Link 1</v>
      </c>
      <c r="Q398" s="428" t="str">
        <f>IF(tabProjList[[#This Row],[Link 2]]&lt;&gt;"",HYPERLINK(tabProjList[[#This Row],[Link 2]],"Link 2"),"")</f>
        <v>Link 2</v>
      </c>
      <c r="R398" s="428" t="str">
        <f>IF(tabProjList[[#This Row],[Link 3]]&lt;&gt;"",HYPERLINK(tabProjList[[#This Row],[Link 3]],"Link 3"),"")</f>
        <v>Link 3</v>
      </c>
      <c r="S398" s="428" t="str">
        <f>IF(tabProjList[[#This Row],[Link 4]]&lt;&gt;"",HYPERLINK(tabProjList[[#This Row],[Link 4]],"Link 4"),"")</f>
        <v/>
      </c>
      <c r="T398" s="428" t="str">
        <f>IF(tabProjList[[#This Row],[Link 5]]&lt;&gt;"",HYPERLINK(tabProjList[[#This Row],[Link 5]],"Link 5"),"")</f>
        <v/>
      </c>
      <c r="U398" s="428" t="str">
        <f>IF(tabProjList[[#This Row],[Link 6]]&lt;&gt;"",HYPERLINK(tabProjList[[#This Row],[Link 6]],"Link 6"),"")</f>
        <v/>
      </c>
      <c r="V398" s="428" t="str">
        <f>IF(tabProjList[[#This Row],[Link 7]]&lt;&gt;"",HYPERLINK(tabProjList[[#This Row],[Link 7]],"Link 7"),"")</f>
        <v/>
      </c>
      <c r="W398" s="446" t="s">
        <v>1504</v>
      </c>
      <c r="X398" s="446" t="s">
        <v>1503</v>
      </c>
      <c r="Y398" s="446" t="s">
        <v>1502</v>
      </c>
      <c r="Z398" s="446" t="s">
        <v>413</v>
      </c>
      <c r="AA398" s="446" t="s">
        <v>413</v>
      </c>
      <c r="AB398" s="446" t="s">
        <v>413</v>
      </c>
      <c r="AC398" s="446" t="s">
        <v>413</v>
      </c>
    </row>
    <row r="399" spans="1:29" hidden="1">
      <c r="A399" s="421" t="s">
        <v>1501</v>
      </c>
      <c r="B399" s="422" t="s">
        <v>901</v>
      </c>
      <c r="C399" s="423" t="s">
        <v>900</v>
      </c>
      <c r="D399" s="422" t="s">
        <v>892</v>
      </c>
      <c r="E399" s="453">
        <v>2021</v>
      </c>
      <c r="F399" s="453" t="s">
        <v>413</v>
      </c>
      <c r="G399" s="453">
        <v>2027</v>
      </c>
      <c r="H399" s="453" t="s">
        <v>413</v>
      </c>
      <c r="I399" s="424" t="s">
        <v>798</v>
      </c>
      <c r="J399" s="424"/>
      <c r="K399" s="425"/>
      <c r="L399" s="425"/>
      <c r="M399" s="427" t="s">
        <v>923</v>
      </c>
      <c r="N399" s="454" t="s">
        <v>113</v>
      </c>
      <c r="O399" s="446"/>
      <c r="P399" s="428" t="str">
        <f>IF(tabProjList[[#This Row],[Link 1]]&lt;&gt;"",HYPERLINK(tabProjList[[#This Row],[Link 1]],"Link 1"),"")</f>
        <v>Link 1</v>
      </c>
      <c r="Q399" s="428" t="str">
        <f>IF(tabProjList[[#This Row],[Link 2]]&lt;&gt;"",HYPERLINK(tabProjList[[#This Row],[Link 2]],"Link 2"),"")</f>
        <v>Link 2</v>
      </c>
      <c r="R399" s="428" t="str">
        <f>IF(tabProjList[[#This Row],[Link 3]]&lt;&gt;"",HYPERLINK(tabProjList[[#This Row],[Link 3]],"Link 3"),"")</f>
        <v>Link 3</v>
      </c>
      <c r="S399" s="428" t="str">
        <f>IF(tabProjList[[#This Row],[Link 4]]&lt;&gt;"",HYPERLINK(tabProjList[[#This Row],[Link 4]],"Link 4"),"")</f>
        <v/>
      </c>
      <c r="T399" s="428" t="str">
        <f>IF(tabProjList[[#This Row],[Link 5]]&lt;&gt;"",HYPERLINK(tabProjList[[#This Row],[Link 5]],"Link 5"),"")</f>
        <v/>
      </c>
      <c r="U399" s="428" t="str">
        <f>IF(tabProjList[[#This Row],[Link 6]]&lt;&gt;"",HYPERLINK(tabProjList[[#This Row],[Link 6]],"Link 6"),"")</f>
        <v/>
      </c>
      <c r="V399" s="428" t="str">
        <f>IF(tabProjList[[#This Row],[Link 7]]&lt;&gt;"",HYPERLINK(tabProjList[[#This Row],[Link 7]],"Link 7"),"")</f>
        <v/>
      </c>
      <c r="W399" s="446" t="s">
        <v>897</v>
      </c>
      <c r="X399" s="446" t="s">
        <v>1500</v>
      </c>
      <c r="Y399" s="446" t="s">
        <v>1499</v>
      </c>
      <c r="Z399" s="446" t="s">
        <v>413</v>
      </c>
      <c r="AA399" s="446" t="s">
        <v>413</v>
      </c>
      <c r="AB399" s="446" t="s">
        <v>413</v>
      </c>
      <c r="AC399" s="446" t="s">
        <v>413</v>
      </c>
    </row>
    <row r="400" spans="1:29" hidden="1">
      <c r="A400" s="434" t="s">
        <v>1498</v>
      </c>
      <c r="B400" s="450" t="s">
        <v>102</v>
      </c>
      <c r="C400" s="423" t="s">
        <v>1497</v>
      </c>
      <c r="D400" s="450" t="s">
        <v>779</v>
      </c>
      <c r="E400" s="451">
        <v>2011</v>
      </c>
      <c r="F400" s="451">
        <v>2014</v>
      </c>
      <c r="G400" s="451">
        <v>2020</v>
      </c>
      <c r="H400" s="451" t="s">
        <v>413</v>
      </c>
      <c r="I400" s="424" t="s">
        <v>302</v>
      </c>
      <c r="J400" s="449"/>
      <c r="K400" s="448">
        <v>1.3</v>
      </c>
      <c r="L400" s="448">
        <v>1.3</v>
      </c>
      <c r="M400" s="452" t="s">
        <v>881</v>
      </c>
      <c r="N400" s="466" t="s">
        <v>891</v>
      </c>
      <c r="O400" s="446" t="s">
        <v>937</v>
      </c>
      <c r="P400" s="428" t="str">
        <f>IF(tabProjList[[#This Row],[Link 1]]&lt;&gt;"",HYPERLINK(tabProjList[[#This Row],[Link 1]],"Link 1"),"")</f>
        <v>Link 1</v>
      </c>
      <c r="Q400" s="428" t="str">
        <f>IF(tabProjList[[#This Row],[Link 2]]&lt;&gt;"",HYPERLINK(tabProjList[[#This Row],[Link 2]],"Link 2"),"")</f>
        <v>Link 2</v>
      </c>
      <c r="R400" s="428" t="str">
        <f>IF(tabProjList[[#This Row],[Link 3]]&lt;&gt;"",HYPERLINK(tabProjList[[#This Row],[Link 3]],"Link 3"),"")</f>
        <v>Link 3</v>
      </c>
      <c r="S400" s="428" t="str">
        <f>IF(tabProjList[[#This Row],[Link 4]]&lt;&gt;"",HYPERLINK(tabProjList[[#This Row],[Link 4]],"Link 4"),"")</f>
        <v/>
      </c>
      <c r="T400" s="428" t="str">
        <f>IF(tabProjList[[#This Row],[Link 5]]&lt;&gt;"",HYPERLINK(tabProjList[[#This Row],[Link 5]],"Link 5"),"")</f>
        <v/>
      </c>
      <c r="U400" s="428" t="str">
        <f>IF(tabProjList[[#This Row],[Link 6]]&lt;&gt;"",HYPERLINK(tabProjList[[#This Row],[Link 6]],"Link 6"),"")</f>
        <v/>
      </c>
      <c r="V400" s="428" t="str">
        <f>IF(tabProjList[[#This Row],[Link 7]]&lt;&gt;"",HYPERLINK(tabProjList[[#This Row],[Link 7]],"Link 7"),"")</f>
        <v/>
      </c>
      <c r="W400" s="446" t="s">
        <v>1496</v>
      </c>
      <c r="X400" s="446" t="s">
        <v>1495</v>
      </c>
      <c r="Y400" s="446" t="s">
        <v>1494</v>
      </c>
      <c r="Z400" s="446" t="s">
        <v>413</v>
      </c>
      <c r="AA400" s="446" t="s">
        <v>413</v>
      </c>
      <c r="AB400" s="446" t="s">
        <v>413</v>
      </c>
      <c r="AC400" s="446" t="s">
        <v>413</v>
      </c>
    </row>
    <row r="401" spans="1:29" hidden="1">
      <c r="A401" s="474" t="s">
        <v>1493</v>
      </c>
      <c r="B401" s="472" t="s">
        <v>87</v>
      </c>
      <c r="C401" s="473" t="s">
        <v>1491</v>
      </c>
      <c r="D401" s="422" t="s">
        <v>779</v>
      </c>
      <c r="E401" s="472">
        <v>2021</v>
      </c>
      <c r="F401" s="472">
        <v>2022</v>
      </c>
      <c r="G401" s="451">
        <v>2025</v>
      </c>
      <c r="H401" s="451" t="s">
        <v>413</v>
      </c>
      <c r="I401" s="424" t="s">
        <v>1015</v>
      </c>
      <c r="J401" s="483">
        <v>1</v>
      </c>
      <c r="K401" s="470">
        <v>0.45</v>
      </c>
      <c r="L401" s="470">
        <v>0.45</v>
      </c>
      <c r="M401" s="452" t="s">
        <v>876</v>
      </c>
      <c r="N401" s="454" t="s">
        <v>113</v>
      </c>
      <c r="O401" s="446" t="s">
        <v>1371</v>
      </c>
      <c r="P401" s="428" t="str">
        <f>IF(tabProjList[[#This Row],[Link 1]]&lt;&gt;"",HYPERLINK(tabProjList[[#This Row],[Link 1]],"Link 1"),"")</f>
        <v>Link 1</v>
      </c>
      <c r="Q401" s="428" t="str">
        <f>IF(tabProjList[[#This Row],[Link 2]]&lt;&gt;"",HYPERLINK(tabProjList[[#This Row],[Link 2]],"Link 2"),"")</f>
        <v/>
      </c>
      <c r="R401" s="428" t="str">
        <f>IF(tabProjList[[#This Row],[Link 3]]&lt;&gt;"",HYPERLINK(tabProjList[[#This Row],[Link 3]],"Link 3"),"")</f>
        <v/>
      </c>
      <c r="S401" s="428" t="str">
        <f>IF(tabProjList[[#This Row],[Link 4]]&lt;&gt;"",HYPERLINK(tabProjList[[#This Row],[Link 4]],"Link 4"),"")</f>
        <v/>
      </c>
      <c r="T401" s="428" t="str">
        <f>IF(tabProjList[[#This Row],[Link 5]]&lt;&gt;"",HYPERLINK(tabProjList[[#This Row],[Link 5]],"Link 5"),"")</f>
        <v/>
      </c>
      <c r="U401" s="428" t="str">
        <f>IF(tabProjList[[#This Row],[Link 6]]&lt;&gt;"",HYPERLINK(tabProjList[[#This Row],[Link 6]],"Link 6"),"")</f>
        <v/>
      </c>
      <c r="V401" s="428" t="str">
        <f>IF(tabProjList[[#This Row],[Link 7]]&lt;&gt;"",HYPERLINK(tabProjList[[#This Row],[Link 7]],"Link 7"),"")</f>
        <v/>
      </c>
      <c r="W401" s="446" t="s">
        <v>1490</v>
      </c>
      <c r="X401" s="446" t="s">
        <v>413</v>
      </c>
      <c r="Y401" s="446" t="s">
        <v>413</v>
      </c>
      <c r="Z401" s="446" t="s">
        <v>413</v>
      </c>
      <c r="AA401" s="446" t="s">
        <v>413</v>
      </c>
      <c r="AB401" s="446" t="s">
        <v>413</v>
      </c>
      <c r="AC401" s="446" t="s">
        <v>413</v>
      </c>
    </row>
    <row r="402" spans="1:29" hidden="1">
      <c r="A402" s="434" t="s">
        <v>1492</v>
      </c>
      <c r="B402" s="450" t="s">
        <v>87</v>
      </c>
      <c r="C402" s="423" t="s">
        <v>1491</v>
      </c>
      <c r="D402" s="450" t="s">
        <v>779</v>
      </c>
      <c r="E402" s="451">
        <v>2021</v>
      </c>
      <c r="F402" s="451" t="s">
        <v>413</v>
      </c>
      <c r="G402" s="451" t="s">
        <v>413</v>
      </c>
      <c r="H402" s="451" t="s">
        <v>413</v>
      </c>
      <c r="I402" s="424" t="s">
        <v>798</v>
      </c>
      <c r="J402" s="467">
        <v>2</v>
      </c>
      <c r="K402" s="448">
        <v>0.24999999999999994</v>
      </c>
      <c r="L402" s="448">
        <v>0.24999999999999994</v>
      </c>
      <c r="M402" s="427" t="s">
        <v>876</v>
      </c>
      <c r="N402" s="466" t="s">
        <v>113</v>
      </c>
      <c r="O402" s="446" t="s">
        <v>1371</v>
      </c>
      <c r="P402" s="428" t="str">
        <f>IF(tabProjList[[#This Row],[Link 1]]&lt;&gt;"",HYPERLINK(tabProjList[[#This Row],[Link 1]],"Link 1"),"")</f>
        <v>Link 1</v>
      </c>
      <c r="Q402" s="428" t="str">
        <f>IF(tabProjList[[#This Row],[Link 2]]&lt;&gt;"",HYPERLINK(tabProjList[[#This Row],[Link 2]],"Link 2"),"")</f>
        <v/>
      </c>
      <c r="R402" s="428" t="str">
        <f>IF(tabProjList[[#This Row],[Link 3]]&lt;&gt;"",HYPERLINK(tabProjList[[#This Row],[Link 3]],"Link 3"),"")</f>
        <v/>
      </c>
      <c r="S402" s="428" t="str">
        <f>IF(tabProjList[[#This Row],[Link 4]]&lt;&gt;"",HYPERLINK(tabProjList[[#This Row],[Link 4]],"Link 4"),"")</f>
        <v/>
      </c>
      <c r="T402" s="428" t="str">
        <f>IF(tabProjList[[#This Row],[Link 5]]&lt;&gt;"",HYPERLINK(tabProjList[[#This Row],[Link 5]],"Link 5"),"")</f>
        <v/>
      </c>
      <c r="U402" s="428" t="str">
        <f>IF(tabProjList[[#This Row],[Link 6]]&lt;&gt;"",HYPERLINK(tabProjList[[#This Row],[Link 6]],"Link 6"),"")</f>
        <v/>
      </c>
      <c r="V402" s="428" t="str">
        <f>IF(tabProjList[[#This Row],[Link 7]]&lt;&gt;"",HYPERLINK(tabProjList[[#This Row],[Link 7]],"Link 7"),"")</f>
        <v/>
      </c>
      <c r="W402" s="446" t="s">
        <v>1490</v>
      </c>
      <c r="X402" s="446" t="s">
        <v>413</v>
      </c>
      <c r="Y402" s="446" t="s">
        <v>413</v>
      </c>
      <c r="Z402" s="446" t="s">
        <v>413</v>
      </c>
      <c r="AA402" s="446" t="s">
        <v>413</v>
      </c>
      <c r="AB402" s="446" t="s">
        <v>413</v>
      </c>
      <c r="AC402" s="446" t="s">
        <v>413</v>
      </c>
    </row>
    <row r="403" spans="1:29" hidden="1">
      <c r="A403" s="434" t="s">
        <v>1489</v>
      </c>
      <c r="B403" s="450" t="s">
        <v>102</v>
      </c>
      <c r="C403" s="423" t="s">
        <v>1487</v>
      </c>
      <c r="D403" s="450" t="s">
        <v>779</v>
      </c>
      <c r="E403" s="451">
        <v>2022</v>
      </c>
      <c r="F403" s="451"/>
      <c r="G403" s="451">
        <v>2030</v>
      </c>
      <c r="H403" s="451"/>
      <c r="I403" s="450" t="s">
        <v>798</v>
      </c>
      <c r="J403" s="449"/>
      <c r="K403" s="448">
        <v>10</v>
      </c>
      <c r="L403" s="448">
        <v>12</v>
      </c>
      <c r="M403" s="452" t="s">
        <v>881</v>
      </c>
      <c r="N403" s="447" t="s">
        <v>898</v>
      </c>
      <c r="O403" s="446" t="s">
        <v>1486</v>
      </c>
      <c r="P403" s="428" t="str">
        <f>IF(tabProjList[[#This Row],[Link 1]]&lt;&gt;"",HYPERLINK(tabProjList[[#This Row],[Link 1]],"Link 1"),"")</f>
        <v>Link 1</v>
      </c>
      <c r="Q403" s="428" t="str">
        <f>IF(tabProjList[[#This Row],[Link 2]]&lt;&gt;"",HYPERLINK(tabProjList[[#This Row],[Link 2]],"Link 2"),"")</f>
        <v>Link 2</v>
      </c>
      <c r="R403" s="428" t="str">
        <f>IF(tabProjList[[#This Row],[Link 3]]&lt;&gt;"",HYPERLINK(tabProjList[[#This Row],[Link 3]],"Link 3"),"")</f>
        <v>Link 3</v>
      </c>
      <c r="S403" s="428" t="str">
        <f>IF(tabProjList[[#This Row],[Link 4]]&lt;&gt;"",HYPERLINK(tabProjList[[#This Row],[Link 4]],"Link 4"),"")</f>
        <v>Link 4</v>
      </c>
      <c r="T403" s="428" t="str">
        <f>IF(tabProjList[[#This Row],[Link 5]]&lt;&gt;"",HYPERLINK(tabProjList[[#This Row],[Link 5]],"Link 5"),"")</f>
        <v>Link 5</v>
      </c>
      <c r="U403" s="495" t="str">
        <f>IF(tabProjList[[#This Row],[Link 6]]&lt;&gt;"",HYPERLINK(tabProjList[[#This Row],[Link 6]],"Link 6"),"")</f>
        <v/>
      </c>
      <c r="V403" s="495" t="str">
        <f>IF(tabProjList[[#This Row],[Link 7]]&lt;&gt;"",HYPERLINK(tabProjList[[#This Row],[Link 7]],"Link 7"),"")</f>
        <v/>
      </c>
      <c r="W403" s="446" t="s">
        <v>1023</v>
      </c>
      <c r="X403" s="446" t="s">
        <v>1485</v>
      </c>
      <c r="Y403" s="446" t="s">
        <v>1484</v>
      </c>
      <c r="Z403" s="446" t="s">
        <v>1483</v>
      </c>
      <c r="AA403" s="446" t="s">
        <v>1482</v>
      </c>
      <c r="AB403" s="446"/>
      <c r="AC403" s="446"/>
    </row>
    <row r="404" spans="1:29" hidden="1">
      <c r="A404" s="434" t="s">
        <v>1488</v>
      </c>
      <c r="B404" s="450" t="s">
        <v>102</v>
      </c>
      <c r="C404" s="423" t="s">
        <v>1487</v>
      </c>
      <c r="D404" s="450" t="s">
        <v>959</v>
      </c>
      <c r="E404" s="451">
        <v>2022</v>
      </c>
      <c r="F404" s="451" t="s">
        <v>413</v>
      </c>
      <c r="G404" s="451">
        <v>2030</v>
      </c>
      <c r="H404" s="451" t="s">
        <v>413</v>
      </c>
      <c r="I404" s="424" t="s">
        <v>798</v>
      </c>
      <c r="J404" s="467"/>
      <c r="K404" s="448">
        <v>10</v>
      </c>
      <c r="L404" s="448">
        <v>12</v>
      </c>
      <c r="M404" s="427" t="s">
        <v>958</v>
      </c>
      <c r="N404" s="466" t="s">
        <v>898</v>
      </c>
      <c r="O404" s="446" t="s">
        <v>1486</v>
      </c>
      <c r="P404" s="428" t="str">
        <f>IF(tabProjList[[#This Row],[Link 1]]&lt;&gt;"",HYPERLINK(tabProjList[[#This Row],[Link 1]],"Link 1"),"")</f>
        <v>Link 1</v>
      </c>
      <c r="Q404" s="428" t="str">
        <f>IF(tabProjList[[#This Row],[Link 2]]&lt;&gt;"",HYPERLINK(tabProjList[[#This Row],[Link 2]],"Link 2"),"")</f>
        <v>Link 2</v>
      </c>
      <c r="R404" s="428" t="str">
        <f>IF(tabProjList[[#This Row],[Link 3]]&lt;&gt;"",HYPERLINK(tabProjList[[#This Row],[Link 3]],"Link 3"),"")</f>
        <v>Link 3</v>
      </c>
      <c r="S404" s="428" t="str">
        <f>IF(tabProjList[[#This Row],[Link 4]]&lt;&gt;"",HYPERLINK(tabProjList[[#This Row],[Link 4]],"Link 4"),"")</f>
        <v>Link 4</v>
      </c>
      <c r="T404" s="428" t="str">
        <f>IF(tabProjList[[#This Row],[Link 5]]&lt;&gt;"",HYPERLINK(tabProjList[[#This Row],[Link 5]],"Link 5"),"")</f>
        <v>Link 5</v>
      </c>
      <c r="U404" s="428" t="str">
        <f>IF(tabProjList[[#This Row],[Link 6]]&lt;&gt;"",HYPERLINK(tabProjList[[#This Row],[Link 6]],"Link 6"),"")</f>
        <v/>
      </c>
      <c r="V404" s="428" t="str">
        <f>IF(tabProjList[[#This Row],[Link 7]]&lt;&gt;"",HYPERLINK(tabProjList[[#This Row],[Link 7]],"Link 7"),"")</f>
        <v/>
      </c>
      <c r="W404" s="446" t="s">
        <v>1023</v>
      </c>
      <c r="X404" s="446" t="s">
        <v>1485</v>
      </c>
      <c r="Y404" s="446" t="s">
        <v>1484</v>
      </c>
      <c r="Z404" s="446" t="s">
        <v>1483</v>
      </c>
      <c r="AA404" s="446" t="s">
        <v>1482</v>
      </c>
      <c r="AB404" s="446" t="s">
        <v>413</v>
      </c>
      <c r="AC404" s="446" t="s">
        <v>413</v>
      </c>
    </row>
    <row r="405" spans="1:29" hidden="1">
      <c r="A405" s="434" t="s">
        <v>1481</v>
      </c>
      <c r="B405" s="450" t="s">
        <v>1300</v>
      </c>
      <c r="C405" s="423" t="s">
        <v>1480</v>
      </c>
      <c r="D405" s="450" t="s">
        <v>779</v>
      </c>
      <c r="E405" s="453">
        <v>2023</v>
      </c>
      <c r="F405" s="451" t="s">
        <v>413</v>
      </c>
      <c r="G405" s="451" t="s">
        <v>413</v>
      </c>
      <c r="H405" s="451" t="s">
        <v>413</v>
      </c>
      <c r="I405" s="424" t="s">
        <v>798</v>
      </c>
      <c r="J405" s="467"/>
      <c r="K405" s="448"/>
      <c r="L405" s="448"/>
      <c r="M405" s="427" t="s">
        <v>923</v>
      </c>
      <c r="N405" s="466" t="s">
        <v>898</v>
      </c>
      <c r="O405" s="446"/>
      <c r="P405" s="428" t="str">
        <f>IF(tabProjList[[#This Row],[Link 1]]&lt;&gt;"",HYPERLINK(tabProjList[[#This Row],[Link 1]],"Link 1"),"")</f>
        <v>Link 1</v>
      </c>
      <c r="Q405" s="428" t="str">
        <f>IF(tabProjList[[#This Row],[Link 2]]&lt;&gt;"",HYPERLINK(tabProjList[[#This Row],[Link 2]],"Link 2"),"")</f>
        <v/>
      </c>
      <c r="R405" s="428" t="str">
        <f>IF(tabProjList[[#This Row],[Link 3]]&lt;&gt;"",HYPERLINK(tabProjList[[#This Row],[Link 3]],"Link 3"),"")</f>
        <v/>
      </c>
      <c r="S405" s="428" t="str">
        <f>IF(tabProjList[[#This Row],[Link 4]]&lt;&gt;"",HYPERLINK(tabProjList[[#This Row],[Link 4]],"Link 4"),"")</f>
        <v/>
      </c>
      <c r="T405" s="428" t="str">
        <f>IF(tabProjList[[#This Row],[Link 5]]&lt;&gt;"",HYPERLINK(tabProjList[[#This Row],[Link 5]],"Link 5"),"")</f>
        <v/>
      </c>
      <c r="U405" s="428" t="str">
        <f>IF(tabProjList[[#This Row],[Link 6]]&lt;&gt;"",HYPERLINK(tabProjList[[#This Row],[Link 6]],"Link 6"),"")</f>
        <v/>
      </c>
      <c r="V405" s="428" t="str">
        <f>IF(tabProjList[[#This Row],[Link 7]]&lt;&gt;"",HYPERLINK(tabProjList[[#This Row],[Link 7]],"Link 7"),"")</f>
        <v/>
      </c>
      <c r="W405" s="446" t="s">
        <v>1479</v>
      </c>
      <c r="X405" s="446" t="s">
        <v>413</v>
      </c>
      <c r="Y405" s="446" t="s">
        <v>413</v>
      </c>
      <c r="Z405" s="446" t="s">
        <v>413</v>
      </c>
      <c r="AA405" s="446" t="s">
        <v>413</v>
      </c>
      <c r="AB405" s="446" t="s">
        <v>413</v>
      </c>
      <c r="AC405" s="446" t="s">
        <v>413</v>
      </c>
    </row>
    <row r="406" spans="1:29" hidden="1">
      <c r="A406" s="434" t="s">
        <v>1478</v>
      </c>
      <c r="B406" s="450" t="s">
        <v>87</v>
      </c>
      <c r="C406" s="423" t="s">
        <v>1477</v>
      </c>
      <c r="D406" s="450" t="s">
        <v>892</v>
      </c>
      <c r="E406" s="453">
        <v>2020</v>
      </c>
      <c r="F406" s="451" t="s">
        <v>413</v>
      </c>
      <c r="G406" s="451" t="s">
        <v>413</v>
      </c>
      <c r="H406" s="451" t="s">
        <v>413</v>
      </c>
      <c r="I406" s="424" t="s">
        <v>798</v>
      </c>
      <c r="J406" s="467"/>
      <c r="K406" s="448">
        <v>0.45</v>
      </c>
      <c r="L406" s="448">
        <v>1.7</v>
      </c>
      <c r="M406" s="427" t="s">
        <v>986</v>
      </c>
      <c r="N406" s="466" t="s">
        <v>113</v>
      </c>
      <c r="O406" s="446" t="s">
        <v>1351</v>
      </c>
      <c r="P406" s="428" t="str">
        <f>IF(tabProjList[[#This Row],[Link 1]]&lt;&gt;"",HYPERLINK(tabProjList[[#This Row],[Link 1]],"Link 1"),"")</f>
        <v>Link 1</v>
      </c>
      <c r="Q406" s="428" t="str">
        <f>IF(tabProjList[[#This Row],[Link 2]]&lt;&gt;"",HYPERLINK(tabProjList[[#This Row],[Link 2]],"Link 2"),"")</f>
        <v>Link 2</v>
      </c>
      <c r="R406" s="428" t="str">
        <f>IF(tabProjList[[#This Row],[Link 3]]&lt;&gt;"",HYPERLINK(tabProjList[[#This Row],[Link 3]],"Link 3"),"")</f>
        <v>Link 3</v>
      </c>
      <c r="S406" s="428" t="str">
        <f>IF(tabProjList[[#This Row],[Link 4]]&lt;&gt;"",HYPERLINK(tabProjList[[#This Row],[Link 4]],"Link 4"),"")</f>
        <v>Link 4</v>
      </c>
      <c r="T406" s="428" t="str">
        <f>IF(tabProjList[[#This Row],[Link 5]]&lt;&gt;"",HYPERLINK(tabProjList[[#This Row],[Link 5]],"Link 5"),"")</f>
        <v>Link 5</v>
      </c>
      <c r="U406" s="428" t="str">
        <f>IF(tabProjList[[#This Row],[Link 6]]&lt;&gt;"",HYPERLINK(tabProjList[[#This Row],[Link 6]],"Link 6"),"")</f>
        <v/>
      </c>
      <c r="V406" s="428" t="str">
        <f>IF(tabProjList[[#This Row],[Link 7]]&lt;&gt;"",HYPERLINK(tabProjList[[#This Row],[Link 7]],"Link 7"),"")</f>
        <v/>
      </c>
      <c r="W406" s="446" t="s">
        <v>1476</v>
      </c>
      <c r="X406" s="446" t="s">
        <v>1310</v>
      </c>
      <c r="Y406" s="446" t="s">
        <v>1475</v>
      </c>
      <c r="Z406" s="446" t="s">
        <v>1474</v>
      </c>
      <c r="AA406" s="446" t="s">
        <v>1473</v>
      </c>
      <c r="AB406" s="446" t="s">
        <v>413</v>
      </c>
      <c r="AC406" s="446" t="s">
        <v>413</v>
      </c>
    </row>
    <row r="407" spans="1:29" hidden="1">
      <c r="A407" s="421" t="s">
        <v>1471</v>
      </c>
      <c r="B407" s="422" t="s">
        <v>102</v>
      </c>
      <c r="C407" s="423" t="s">
        <v>1472</v>
      </c>
      <c r="D407" s="422" t="s">
        <v>107</v>
      </c>
      <c r="E407" s="453">
        <v>2022</v>
      </c>
      <c r="F407" s="453" t="s">
        <v>413</v>
      </c>
      <c r="G407" s="453" t="s">
        <v>413</v>
      </c>
      <c r="H407" s="453" t="s">
        <v>413</v>
      </c>
      <c r="I407" s="424" t="s">
        <v>798</v>
      </c>
      <c r="J407" s="469"/>
      <c r="K407" s="425"/>
      <c r="L407" s="425"/>
      <c r="M407" s="427" t="s">
        <v>918</v>
      </c>
      <c r="N407" s="454" t="s">
        <v>113</v>
      </c>
      <c r="O407" s="446" t="s">
        <v>1471</v>
      </c>
      <c r="P407" s="428" t="str">
        <f>IF(tabProjList[[#This Row],[Link 1]]&lt;&gt;"",HYPERLINK(tabProjList[[#This Row],[Link 1]],"Link 1"),"")</f>
        <v>Link 1</v>
      </c>
      <c r="Q407" s="428" t="str">
        <f>IF(tabProjList[[#This Row],[Link 2]]&lt;&gt;"",HYPERLINK(tabProjList[[#This Row],[Link 2]],"Link 2"),"")</f>
        <v/>
      </c>
      <c r="R407" s="428" t="str">
        <f>IF(tabProjList[[#This Row],[Link 3]]&lt;&gt;"",HYPERLINK(tabProjList[[#This Row],[Link 3]],"Link 3"),"")</f>
        <v/>
      </c>
      <c r="S407" s="428" t="str">
        <f>IF(tabProjList[[#This Row],[Link 4]]&lt;&gt;"",HYPERLINK(tabProjList[[#This Row],[Link 4]],"Link 4"),"")</f>
        <v/>
      </c>
      <c r="T407" s="428" t="str">
        <f>IF(tabProjList[[#This Row],[Link 5]]&lt;&gt;"",HYPERLINK(tabProjList[[#This Row],[Link 5]],"Link 5"),"")</f>
        <v/>
      </c>
      <c r="U407" s="428" t="str">
        <f>IF(tabProjList[[#This Row],[Link 6]]&lt;&gt;"",HYPERLINK(tabProjList[[#This Row],[Link 6]],"Link 6"),"")</f>
        <v/>
      </c>
      <c r="V407" s="428" t="str">
        <f>IF(tabProjList[[#This Row],[Link 7]]&lt;&gt;"",HYPERLINK(tabProjList[[#This Row],[Link 7]],"Link 7"),"")</f>
        <v/>
      </c>
      <c r="W407" s="446" t="s">
        <v>1023</v>
      </c>
      <c r="X407" s="446" t="s">
        <v>413</v>
      </c>
      <c r="Y407" s="446" t="s">
        <v>413</v>
      </c>
      <c r="Z407" s="446" t="s">
        <v>413</v>
      </c>
      <c r="AA407" s="446" t="s">
        <v>413</v>
      </c>
      <c r="AB407" s="446" t="s">
        <v>413</v>
      </c>
      <c r="AC407" s="446" t="s">
        <v>413</v>
      </c>
    </row>
    <row r="408" spans="1:29" hidden="1">
      <c r="A408" s="421" t="s">
        <v>1470</v>
      </c>
      <c r="B408" s="422" t="s">
        <v>102</v>
      </c>
      <c r="C408" s="423" t="s">
        <v>1469</v>
      </c>
      <c r="D408" s="422" t="s">
        <v>107</v>
      </c>
      <c r="E408" s="453">
        <v>2022</v>
      </c>
      <c r="F408" s="453" t="s">
        <v>413</v>
      </c>
      <c r="G408" s="453" t="s">
        <v>413</v>
      </c>
      <c r="H408" s="453" t="s">
        <v>413</v>
      </c>
      <c r="I408" s="424" t="s">
        <v>798</v>
      </c>
      <c r="J408" s="469"/>
      <c r="K408" s="425">
        <v>4</v>
      </c>
      <c r="L408" s="425">
        <v>4</v>
      </c>
      <c r="M408" s="427" t="s">
        <v>958</v>
      </c>
      <c r="N408" s="454" t="s">
        <v>113</v>
      </c>
      <c r="O408" s="446" t="s">
        <v>1468</v>
      </c>
      <c r="P408" s="428" t="str">
        <f>IF(tabProjList[[#This Row],[Link 1]]&lt;&gt;"",HYPERLINK(tabProjList[[#This Row],[Link 1]],"Link 1"),"")</f>
        <v>Link 1</v>
      </c>
      <c r="Q408" s="428" t="str">
        <f>IF(tabProjList[[#This Row],[Link 2]]&lt;&gt;"",HYPERLINK(tabProjList[[#This Row],[Link 2]],"Link 2"),"")</f>
        <v>Link 2</v>
      </c>
      <c r="R408" s="428" t="str">
        <f>IF(tabProjList[[#This Row],[Link 3]]&lt;&gt;"",HYPERLINK(tabProjList[[#This Row],[Link 3]],"Link 3"),"")</f>
        <v>Link 3</v>
      </c>
      <c r="S408" s="428" t="str">
        <f>IF(tabProjList[[#This Row],[Link 4]]&lt;&gt;"",HYPERLINK(tabProjList[[#This Row],[Link 4]],"Link 4"),"")</f>
        <v>Link 4</v>
      </c>
      <c r="T408" s="428" t="str">
        <f>IF(tabProjList[[#This Row],[Link 5]]&lt;&gt;"",HYPERLINK(tabProjList[[#This Row],[Link 5]],"Link 5"),"")</f>
        <v/>
      </c>
      <c r="U408" s="428" t="str">
        <f>IF(tabProjList[[#This Row],[Link 6]]&lt;&gt;"",HYPERLINK(tabProjList[[#This Row],[Link 6]],"Link 6"),"")</f>
        <v/>
      </c>
      <c r="V408" s="428" t="str">
        <f>IF(tabProjList[[#This Row],[Link 7]]&lt;&gt;"",HYPERLINK(tabProjList[[#This Row],[Link 7]],"Link 7"),"")</f>
        <v/>
      </c>
      <c r="W408" s="446" t="s">
        <v>1467</v>
      </c>
      <c r="X408" s="446" t="s">
        <v>1466</v>
      </c>
      <c r="Y408" s="446" t="s">
        <v>1465</v>
      </c>
      <c r="Z408" s="446" t="s">
        <v>1464</v>
      </c>
      <c r="AA408" s="446" t="s">
        <v>413</v>
      </c>
      <c r="AB408" s="446" t="s">
        <v>413</v>
      </c>
      <c r="AC408" s="446" t="s">
        <v>413</v>
      </c>
    </row>
    <row r="409" spans="1:29" hidden="1">
      <c r="A409" s="434" t="s">
        <v>1463</v>
      </c>
      <c r="B409" s="450" t="s">
        <v>102</v>
      </c>
      <c r="C409" s="423" t="s">
        <v>1462</v>
      </c>
      <c r="D409" s="450" t="s">
        <v>107</v>
      </c>
      <c r="E409" s="451">
        <v>2022</v>
      </c>
      <c r="F409" s="451" t="s">
        <v>413</v>
      </c>
      <c r="G409" s="451">
        <v>2024</v>
      </c>
      <c r="H409" s="451" t="s">
        <v>413</v>
      </c>
      <c r="I409" s="424" t="s">
        <v>798</v>
      </c>
      <c r="J409" s="449"/>
      <c r="K409" s="448">
        <v>20</v>
      </c>
      <c r="L409" s="448">
        <v>20</v>
      </c>
      <c r="M409" s="427" t="s">
        <v>918</v>
      </c>
      <c r="N409" s="466" t="s">
        <v>113</v>
      </c>
      <c r="O409" s="446" t="s">
        <v>1461</v>
      </c>
      <c r="P409" s="428" t="str">
        <f>IF(tabProjList[[#This Row],[Link 1]]&lt;&gt;"",HYPERLINK(tabProjList[[#This Row],[Link 1]],"Link 1"),"")</f>
        <v>Link 1</v>
      </c>
      <c r="Q409" s="428" t="str">
        <f>IF(tabProjList[[#This Row],[Link 2]]&lt;&gt;"",HYPERLINK(tabProjList[[#This Row],[Link 2]],"Link 2"),"")</f>
        <v>Link 2</v>
      </c>
      <c r="R409" s="428" t="str">
        <f>IF(tabProjList[[#This Row],[Link 3]]&lt;&gt;"",HYPERLINK(tabProjList[[#This Row],[Link 3]],"Link 3"),"")</f>
        <v/>
      </c>
      <c r="S409" s="428" t="str">
        <f>IF(tabProjList[[#This Row],[Link 4]]&lt;&gt;"",HYPERLINK(tabProjList[[#This Row],[Link 4]],"Link 4"),"")</f>
        <v/>
      </c>
      <c r="T409" s="428" t="str">
        <f>IF(tabProjList[[#This Row],[Link 5]]&lt;&gt;"",HYPERLINK(tabProjList[[#This Row],[Link 5]],"Link 5"),"")</f>
        <v/>
      </c>
      <c r="U409" s="428" t="str">
        <f>IF(tabProjList[[#This Row],[Link 6]]&lt;&gt;"",HYPERLINK(tabProjList[[#This Row],[Link 6]],"Link 6"),"")</f>
        <v/>
      </c>
      <c r="V409" s="428" t="str">
        <f>IF(tabProjList[[#This Row],[Link 7]]&lt;&gt;"",HYPERLINK(tabProjList[[#This Row],[Link 7]],"Link 7"),"")</f>
        <v/>
      </c>
      <c r="W409" s="446" t="s">
        <v>1460</v>
      </c>
      <c r="X409" s="446" t="s">
        <v>1459</v>
      </c>
      <c r="Y409" s="446" t="s">
        <v>413</v>
      </c>
      <c r="Z409" s="446" t="s">
        <v>413</v>
      </c>
      <c r="AA409" s="446" t="s">
        <v>413</v>
      </c>
      <c r="AB409" s="446" t="s">
        <v>413</v>
      </c>
      <c r="AC409" s="446" t="s">
        <v>413</v>
      </c>
    </row>
    <row r="410" spans="1:29" hidden="1">
      <c r="A410" s="474" t="s">
        <v>1458</v>
      </c>
      <c r="B410" s="472" t="s">
        <v>427</v>
      </c>
      <c r="C410" s="485" t="s">
        <v>1457</v>
      </c>
      <c r="D410" s="422" t="s">
        <v>779</v>
      </c>
      <c r="E410" s="453">
        <v>2016</v>
      </c>
      <c r="F410" s="472">
        <v>2022</v>
      </c>
      <c r="G410" s="451">
        <v>2025</v>
      </c>
      <c r="H410" s="451" t="s">
        <v>413</v>
      </c>
      <c r="I410" s="424" t="s">
        <v>1015</v>
      </c>
      <c r="J410" s="483"/>
      <c r="K410" s="470">
        <v>0.4</v>
      </c>
      <c r="L410" s="470">
        <v>0.4</v>
      </c>
      <c r="M410" s="452" t="s">
        <v>928</v>
      </c>
      <c r="N410" s="454" t="s">
        <v>113</v>
      </c>
      <c r="O410" s="446" t="s">
        <v>885</v>
      </c>
      <c r="P410" s="428" t="str">
        <f>IF(tabProjList[[#This Row],[Link 1]]&lt;&gt;"",HYPERLINK(tabProjList[[#This Row],[Link 1]],"Link 1"),"")</f>
        <v>Link 1</v>
      </c>
      <c r="Q410" s="428" t="str">
        <f>IF(tabProjList[[#This Row],[Link 2]]&lt;&gt;"",HYPERLINK(tabProjList[[#This Row],[Link 2]],"Link 2"),"")</f>
        <v>Link 2</v>
      </c>
      <c r="R410" s="428" t="str">
        <f>IF(tabProjList[[#This Row],[Link 3]]&lt;&gt;"",HYPERLINK(tabProjList[[#This Row],[Link 3]],"Link 3"),"")</f>
        <v>Link 3</v>
      </c>
      <c r="S410" s="428" t="str">
        <f>IF(tabProjList[[#This Row],[Link 4]]&lt;&gt;"",HYPERLINK(tabProjList[[#This Row],[Link 4]],"Link 4"),"")</f>
        <v>Link 4</v>
      </c>
      <c r="T410" s="428" t="str">
        <f>IF(tabProjList[[#This Row],[Link 5]]&lt;&gt;"",HYPERLINK(tabProjList[[#This Row],[Link 5]],"Link 5"),"")</f>
        <v>Link 5</v>
      </c>
      <c r="U410" s="428" t="str">
        <f>IF(tabProjList[[#This Row],[Link 6]]&lt;&gt;"",HYPERLINK(tabProjList[[#This Row],[Link 6]],"Link 6"),"")</f>
        <v/>
      </c>
      <c r="V410" s="428" t="str">
        <f>IF(tabProjList[[#This Row],[Link 7]]&lt;&gt;"",HYPERLINK(tabProjList[[#This Row],[Link 7]],"Link 7"),"")</f>
        <v/>
      </c>
      <c r="W410" s="446" t="s">
        <v>1456</v>
      </c>
      <c r="X410" s="446" t="s">
        <v>1455</v>
      </c>
      <c r="Y410" s="446" t="s">
        <v>1454</v>
      </c>
      <c r="Z410" s="446" t="s">
        <v>1453</v>
      </c>
      <c r="AA410" s="446" t="s">
        <v>1452</v>
      </c>
      <c r="AB410" s="446" t="s">
        <v>413</v>
      </c>
      <c r="AC410" s="446" t="s">
        <v>413</v>
      </c>
    </row>
    <row r="411" spans="1:29" ht="15" hidden="1" customHeight="1">
      <c r="A411" s="474" t="s">
        <v>1451</v>
      </c>
      <c r="B411" s="472" t="s">
        <v>87</v>
      </c>
      <c r="C411" s="485" t="s">
        <v>1450</v>
      </c>
      <c r="D411" s="422" t="s">
        <v>107</v>
      </c>
      <c r="E411" s="453">
        <v>2022</v>
      </c>
      <c r="F411" s="472" t="s">
        <v>413</v>
      </c>
      <c r="G411" s="451" t="s">
        <v>413</v>
      </c>
      <c r="H411" s="451" t="s">
        <v>413</v>
      </c>
      <c r="I411" s="424" t="s">
        <v>798</v>
      </c>
      <c r="J411" s="471"/>
      <c r="K411" s="470"/>
      <c r="L411" s="470"/>
      <c r="M411" s="452" t="s">
        <v>918</v>
      </c>
      <c r="N411" s="454" t="s">
        <v>113</v>
      </c>
      <c r="O411" s="446" t="s">
        <v>1443</v>
      </c>
      <c r="P411" s="428" t="str">
        <f>IF(tabProjList[[#This Row],[Link 1]]&lt;&gt;"",HYPERLINK(tabProjList[[#This Row],[Link 1]],"Link 1"),"")</f>
        <v>Link 1</v>
      </c>
      <c r="Q411" s="428" t="str">
        <f>IF(tabProjList[[#This Row],[Link 2]]&lt;&gt;"",HYPERLINK(tabProjList[[#This Row],[Link 2]],"Link 2"),"")</f>
        <v>Link 2</v>
      </c>
      <c r="R411" s="428" t="str">
        <f>IF(tabProjList[[#This Row],[Link 3]]&lt;&gt;"",HYPERLINK(tabProjList[[#This Row],[Link 3]],"Link 3"),"")</f>
        <v/>
      </c>
      <c r="S411" s="428" t="str">
        <f>IF(tabProjList[[#This Row],[Link 4]]&lt;&gt;"",HYPERLINK(tabProjList[[#This Row],[Link 4]],"Link 4"),"")</f>
        <v/>
      </c>
      <c r="T411" s="428" t="str">
        <f>IF(tabProjList[[#This Row],[Link 5]]&lt;&gt;"",HYPERLINK(tabProjList[[#This Row],[Link 5]],"Link 5"),"")</f>
        <v/>
      </c>
      <c r="U411" s="428" t="str">
        <f>IF(tabProjList[[#This Row],[Link 6]]&lt;&gt;"",HYPERLINK(tabProjList[[#This Row],[Link 6]],"Link 6"),"")</f>
        <v/>
      </c>
      <c r="V411" s="428" t="str">
        <f>IF(tabProjList[[#This Row],[Link 7]]&lt;&gt;"",HYPERLINK(tabProjList[[#This Row],[Link 7]],"Link 7"),"")</f>
        <v/>
      </c>
      <c r="W411" s="446" t="s">
        <v>1449</v>
      </c>
      <c r="X411" s="446" t="s">
        <v>1448</v>
      </c>
      <c r="Y411" s="446" t="s">
        <v>413</v>
      </c>
      <c r="Z411" s="446" t="s">
        <v>413</v>
      </c>
      <c r="AA411" s="446" t="s">
        <v>413</v>
      </c>
      <c r="AB411" s="446" t="s">
        <v>413</v>
      </c>
      <c r="AC411" s="446" t="s">
        <v>413</v>
      </c>
    </row>
    <row r="412" spans="1:29">
      <c r="A412" s="494" t="s">
        <v>821</v>
      </c>
      <c r="B412" s="481" t="s">
        <v>303</v>
      </c>
      <c r="C412" s="493" t="s">
        <v>1447</v>
      </c>
      <c r="D412" s="480" t="s">
        <v>892</v>
      </c>
      <c r="E412" s="486">
        <v>2022</v>
      </c>
      <c r="F412" s="481" t="s">
        <v>413</v>
      </c>
      <c r="G412" s="463">
        <v>2030</v>
      </c>
      <c r="H412" s="463" t="s">
        <v>413</v>
      </c>
      <c r="I412" s="479" t="s">
        <v>798</v>
      </c>
      <c r="J412" s="492">
        <v>1</v>
      </c>
      <c r="K412" s="491"/>
      <c r="L412" s="491"/>
      <c r="M412" s="476" t="s">
        <v>350</v>
      </c>
      <c r="N412" s="475" t="s">
        <v>113</v>
      </c>
      <c r="O412" s="457"/>
      <c r="P412" s="456" t="str">
        <f>IF(tabProjList[[#This Row],[Link 1]]&lt;&gt;"",HYPERLINK(tabProjList[[#This Row],[Link 1]],"Link 1"),"")</f>
        <v>Link 1</v>
      </c>
      <c r="Q412" s="456" t="str">
        <f>IF(tabProjList[[#This Row],[Link 2]]&lt;&gt;"",HYPERLINK(tabProjList[[#This Row],[Link 2]],"Link 2"),"")</f>
        <v>Link 2</v>
      </c>
      <c r="R412" s="456" t="str">
        <f>IF(tabProjList[[#This Row],[Link 3]]&lt;&gt;"",HYPERLINK(tabProjList[[#This Row],[Link 3]],"Link 3"),"")</f>
        <v>Link 3</v>
      </c>
      <c r="S412" s="456" t="str">
        <f>IF(tabProjList[[#This Row],[Link 4]]&lt;&gt;"",HYPERLINK(tabProjList[[#This Row],[Link 4]],"Link 4"),"")</f>
        <v/>
      </c>
      <c r="T412" s="456" t="str">
        <f>IF(tabProjList[[#This Row],[Link 5]]&lt;&gt;"",HYPERLINK(tabProjList[[#This Row],[Link 5]],"Link 5"),"")</f>
        <v/>
      </c>
      <c r="U412" s="456" t="str">
        <f>IF(tabProjList[[#This Row],[Link 6]]&lt;&gt;"",HYPERLINK(tabProjList[[#This Row],[Link 6]],"Link 6"),"")</f>
        <v/>
      </c>
      <c r="V412" s="456" t="str">
        <f>IF(tabProjList[[#This Row],[Link 7]]&lt;&gt;"",HYPERLINK(tabProjList[[#This Row],[Link 7]],"Link 7"),"")</f>
        <v/>
      </c>
      <c r="W412" s="446" t="s">
        <v>1441</v>
      </c>
      <c r="X412" s="446" t="s">
        <v>1440</v>
      </c>
      <c r="Y412" s="446" t="s">
        <v>1441</v>
      </c>
      <c r="Z412" s="446" t="s">
        <v>413</v>
      </c>
      <c r="AA412" s="446" t="s">
        <v>413</v>
      </c>
      <c r="AB412" s="446" t="s">
        <v>413</v>
      </c>
      <c r="AC412" s="446" t="s">
        <v>413</v>
      </c>
    </row>
    <row r="413" spans="1:29">
      <c r="A413" s="487" t="s">
        <v>822</v>
      </c>
      <c r="B413" s="481" t="s">
        <v>303</v>
      </c>
      <c r="C413" s="464" t="s">
        <v>1447</v>
      </c>
      <c r="D413" s="462" t="s">
        <v>892</v>
      </c>
      <c r="E413" s="486">
        <v>2022</v>
      </c>
      <c r="F413" s="486" t="s">
        <v>413</v>
      </c>
      <c r="G413" s="486">
        <v>2035</v>
      </c>
      <c r="H413" s="486" t="s">
        <v>413</v>
      </c>
      <c r="I413" s="479" t="s">
        <v>798</v>
      </c>
      <c r="J413" s="461">
        <v>2</v>
      </c>
      <c r="K413" s="460"/>
      <c r="L413" s="460"/>
      <c r="M413" s="459" t="s">
        <v>350</v>
      </c>
      <c r="N413" s="488" t="s">
        <v>113</v>
      </c>
      <c r="O413" s="457"/>
      <c r="P413" s="456" t="str">
        <f>IF(tabProjList[[#This Row],[Link 1]]&lt;&gt;"",HYPERLINK(tabProjList[[#This Row],[Link 1]],"Link 1"),"")</f>
        <v>Link 1</v>
      </c>
      <c r="Q413" s="456" t="str">
        <f>IF(tabProjList[[#This Row],[Link 2]]&lt;&gt;"",HYPERLINK(tabProjList[[#This Row],[Link 2]],"Link 2"),"")</f>
        <v>Link 2</v>
      </c>
      <c r="R413" s="456" t="str">
        <f>IF(tabProjList[[#This Row],[Link 3]]&lt;&gt;"",HYPERLINK(tabProjList[[#This Row],[Link 3]],"Link 3"),"")</f>
        <v>Link 3</v>
      </c>
      <c r="S413" s="456" t="str">
        <f>IF(tabProjList[[#This Row],[Link 4]]&lt;&gt;"",HYPERLINK(tabProjList[[#This Row],[Link 4]],"Link 4"),"")</f>
        <v/>
      </c>
      <c r="T413" s="456" t="str">
        <f>IF(tabProjList[[#This Row],[Link 5]]&lt;&gt;"",HYPERLINK(tabProjList[[#This Row],[Link 5]],"Link 5"),"")</f>
        <v/>
      </c>
      <c r="U413" s="456" t="str">
        <f>IF(tabProjList[[#This Row],[Link 6]]&lt;&gt;"",HYPERLINK(tabProjList[[#This Row],[Link 6]],"Link 6"),"")</f>
        <v/>
      </c>
      <c r="V413" s="456" t="str">
        <f>IF(tabProjList[[#This Row],[Link 7]]&lt;&gt;"",HYPERLINK(tabProjList[[#This Row],[Link 7]],"Link 7"),"")</f>
        <v/>
      </c>
      <c r="W413" s="446" t="s">
        <v>1441</v>
      </c>
      <c r="X413" s="446" t="s">
        <v>1440</v>
      </c>
      <c r="Y413" s="446" t="s">
        <v>1441</v>
      </c>
      <c r="Z413" s="446" t="s">
        <v>413</v>
      </c>
      <c r="AA413" s="446" t="s">
        <v>413</v>
      </c>
      <c r="AB413" s="446" t="s">
        <v>413</v>
      </c>
      <c r="AC413" s="446" t="s">
        <v>413</v>
      </c>
    </row>
    <row r="414" spans="1:29">
      <c r="A414" s="487" t="s">
        <v>823</v>
      </c>
      <c r="B414" s="480" t="s">
        <v>87</v>
      </c>
      <c r="C414" s="464" t="s">
        <v>1444</v>
      </c>
      <c r="D414" s="480" t="s">
        <v>779</v>
      </c>
      <c r="E414" s="490">
        <v>2022</v>
      </c>
      <c r="F414" s="490" t="s">
        <v>413</v>
      </c>
      <c r="G414" s="490">
        <v>2025</v>
      </c>
      <c r="H414" s="486" t="s">
        <v>413</v>
      </c>
      <c r="I414" s="479" t="s">
        <v>798</v>
      </c>
      <c r="J414" s="479">
        <v>1</v>
      </c>
      <c r="K414" s="477">
        <v>1</v>
      </c>
      <c r="L414" s="477">
        <v>1</v>
      </c>
      <c r="M414" s="476" t="s">
        <v>350</v>
      </c>
      <c r="N414" s="475" t="s">
        <v>113</v>
      </c>
      <c r="O414" s="457" t="s">
        <v>1443</v>
      </c>
      <c r="P414" s="456" t="str">
        <f>IF(tabProjList[[#This Row],[Link 1]]&lt;&gt;"",HYPERLINK(tabProjList[[#This Row],[Link 1]],"Link 1"),"")</f>
        <v>Link 1</v>
      </c>
      <c r="Q414" s="456" t="str">
        <f>IF(tabProjList[[#This Row],[Link 2]]&lt;&gt;"",HYPERLINK(tabProjList[[#This Row],[Link 2]],"Link 2"),"")</f>
        <v>Link 2</v>
      </c>
      <c r="R414" s="456" t="str">
        <f>IF(tabProjList[[#This Row],[Link 3]]&lt;&gt;"",HYPERLINK(tabProjList[[#This Row],[Link 3]],"Link 3"),"")</f>
        <v>Link 3</v>
      </c>
      <c r="S414" s="456" t="str">
        <f>IF(tabProjList[[#This Row],[Link 4]]&lt;&gt;"",HYPERLINK(tabProjList[[#This Row],[Link 4]],"Link 4"),"")</f>
        <v/>
      </c>
      <c r="T414" s="456" t="str">
        <f>IF(tabProjList[[#This Row],[Link 5]]&lt;&gt;"",HYPERLINK(tabProjList[[#This Row],[Link 5]],"Link 5"),"")</f>
        <v/>
      </c>
      <c r="U414" s="456" t="str">
        <f>IF(tabProjList[[#This Row],[Link 6]]&lt;&gt;"",HYPERLINK(tabProjList[[#This Row],[Link 6]],"Link 6"),"")</f>
        <v/>
      </c>
      <c r="V414" s="456" t="str">
        <f>IF(tabProjList[[#This Row],[Link 7]]&lt;&gt;"",HYPERLINK(tabProjList[[#This Row],[Link 7]],"Link 7"),"")</f>
        <v/>
      </c>
      <c r="W414" s="446" t="s">
        <v>1440</v>
      </c>
      <c r="X414" s="446" t="s">
        <v>1441</v>
      </c>
      <c r="Y414" s="446" t="s">
        <v>1446</v>
      </c>
      <c r="Z414" s="446" t="s">
        <v>413</v>
      </c>
      <c r="AA414" s="446" t="s">
        <v>413</v>
      </c>
      <c r="AB414" s="446" t="s">
        <v>413</v>
      </c>
      <c r="AC414" s="446" t="s">
        <v>413</v>
      </c>
    </row>
    <row r="415" spans="1:29">
      <c r="A415" s="487" t="s">
        <v>824</v>
      </c>
      <c r="B415" s="480" t="s">
        <v>87</v>
      </c>
      <c r="C415" s="464" t="s">
        <v>1444</v>
      </c>
      <c r="D415" s="480" t="s">
        <v>779</v>
      </c>
      <c r="E415" s="486">
        <v>2022</v>
      </c>
      <c r="F415" s="486" t="s">
        <v>413</v>
      </c>
      <c r="G415" s="486">
        <v>2030</v>
      </c>
      <c r="H415" s="486" t="s">
        <v>413</v>
      </c>
      <c r="I415" s="479" t="s">
        <v>798</v>
      </c>
      <c r="J415" s="479">
        <v>2</v>
      </c>
      <c r="K415" s="477"/>
      <c r="L415" s="477"/>
      <c r="M415" s="476" t="s">
        <v>350</v>
      </c>
      <c r="N415" s="475" t="s">
        <v>113</v>
      </c>
      <c r="O415" s="457" t="s">
        <v>1443</v>
      </c>
      <c r="P415" s="456" t="str">
        <f>IF(tabProjList[[#This Row],[Link 1]]&lt;&gt;"",HYPERLINK(tabProjList[[#This Row],[Link 1]],"Link 1"),"")</f>
        <v>Link 1</v>
      </c>
      <c r="Q415" s="456" t="str">
        <f>IF(tabProjList[[#This Row],[Link 2]]&lt;&gt;"",HYPERLINK(tabProjList[[#This Row],[Link 2]],"Link 2"),"")</f>
        <v>Link 2</v>
      </c>
      <c r="R415" s="456" t="str">
        <f>IF(tabProjList[[#This Row],[Link 3]]&lt;&gt;"",HYPERLINK(tabProjList[[#This Row],[Link 3]],"Link 3"),"")</f>
        <v>Link 3</v>
      </c>
      <c r="S415" s="456" t="str">
        <f>IF(tabProjList[[#This Row],[Link 4]]&lt;&gt;"",HYPERLINK(tabProjList[[#This Row],[Link 4]],"Link 4"),"")</f>
        <v/>
      </c>
      <c r="T415" s="456" t="str">
        <f>IF(tabProjList[[#This Row],[Link 5]]&lt;&gt;"",HYPERLINK(tabProjList[[#This Row],[Link 5]],"Link 5"),"")</f>
        <v/>
      </c>
      <c r="U415" s="456" t="str">
        <f>IF(tabProjList[[#This Row],[Link 6]]&lt;&gt;"",HYPERLINK(tabProjList[[#This Row],[Link 6]],"Link 6"),"")</f>
        <v/>
      </c>
      <c r="V415" s="456" t="str">
        <f>IF(tabProjList[[#This Row],[Link 7]]&lt;&gt;"",HYPERLINK(tabProjList[[#This Row],[Link 7]],"Link 7"),"")</f>
        <v/>
      </c>
      <c r="W415" s="446" t="s">
        <v>1440</v>
      </c>
      <c r="X415" s="446" t="s">
        <v>1441</v>
      </c>
      <c r="Y415" s="446" t="s">
        <v>1440</v>
      </c>
      <c r="Z415" s="446" t="s">
        <v>413</v>
      </c>
      <c r="AA415" s="446" t="s">
        <v>413</v>
      </c>
      <c r="AB415" s="446" t="s">
        <v>413</v>
      </c>
      <c r="AC415" s="446" t="s">
        <v>413</v>
      </c>
    </row>
    <row r="416" spans="1:29">
      <c r="A416" s="487" t="s">
        <v>1445</v>
      </c>
      <c r="B416" s="480" t="s">
        <v>87</v>
      </c>
      <c r="C416" s="464" t="s">
        <v>1444</v>
      </c>
      <c r="D416" s="480" t="s">
        <v>779</v>
      </c>
      <c r="E416" s="486">
        <v>2022</v>
      </c>
      <c r="F416" s="486" t="s">
        <v>413</v>
      </c>
      <c r="G416" s="486">
        <v>2035</v>
      </c>
      <c r="H416" s="486" t="s">
        <v>413</v>
      </c>
      <c r="I416" s="479" t="s">
        <v>798</v>
      </c>
      <c r="J416" s="479">
        <v>3</v>
      </c>
      <c r="K416" s="477"/>
      <c r="L416" s="477"/>
      <c r="M416" s="459" t="s">
        <v>350</v>
      </c>
      <c r="N416" s="475" t="s">
        <v>113</v>
      </c>
      <c r="O416" s="457" t="s">
        <v>1443</v>
      </c>
      <c r="P416" s="456" t="str">
        <f>IF(tabProjList[[#This Row],[Link 1]]&lt;&gt;"",HYPERLINK(tabProjList[[#This Row],[Link 1]],"Link 1"),"")</f>
        <v>Link 1</v>
      </c>
      <c r="Q416" s="456" t="str">
        <f>IF(tabProjList[[#This Row],[Link 2]]&lt;&gt;"",HYPERLINK(tabProjList[[#This Row],[Link 2]],"Link 2"),"")</f>
        <v>Link 2</v>
      </c>
      <c r="R416" s="456" t="str">
        <f>IF(tabProjList[[#This Row],[Link 3]]&lt;&gt;"",HYPERLINK(tabProjList[[#This Row],[Link 3]],"Link 3"),"")</f>
        <v>Link 3</v>
      </c>
      <c r="S416" s="456" t="str">
        <f>IF(tabProjList[[#This Row],[Link 4]]&lt;&gt;"",HYPERLINK(tabProjList[[#This Row],[Link 4]],"Link 4"),"")</f>
        <v/>
      </c>
      <c r="T416" s="456" t="str">
        <f>IF(tabProjList[[#This Row],[Link 5]]&lt;&gt;"",HYPERLINK(tabProjList[[#This Row],[Link 5]],"Link 5"),"")</f>
        <v/>
      </c>
      <c r="U416" s="456" t="str">
        <f>IF(tabProjList[[#This Row],[Link 6]]&lt;&gt;"",HYPERLINK(tabProjList[[#This Row],[Link 6]],"Link 6"),"")</f>
        <v/>
      </c>
      <c r="V416" s="456" t="str">
        <f>IF(tabProjList[[#This Row],[Link 7]]&lt;&gt;"",HYPERLINK(tabProjList[[#This Row],[Link 7]],"Link 7"),"")</f>
        <v/>
      </c>
      <c r="W416" s="446" t="s">
        <v>1442</v>
      </c>
      <c r="X416" s="446" t="s">
        <v>1441</v>
      </c>
      <c r="Y416" s="446" t="s">
        <v>1440</v>
      </c>
      <c r="Z416" s="446" t="s">
        <v>413</v>
      </c>
      <c r="AA416" s="446" t="s">
        <v>413</v>
      </c>
      <c r="AB416" s="446" t="s">
        <v>413</v>
      </c>
      <c r="AC416" s="446" t="s">
        <v>413</v>
      </c>
    </row>
    <row r="417" spans="1:29" hidden="1">
      <c r="A417" s="421" t="s">
        <v>1439</v>
      </c>
      <c r="B417" s="422" t="s">
        <v>1438</v>
      </c>
      <c r="C417" s="423" t="s">
        <v>1437</v>
      </c>
      <c r="D417" s="422" t="s">
        <v>892</v>
      </c>
      <c r="E417" s="453">
        <v>2018</v>
      </c>
      <c r="F417" s="453">
        <v>2023</v>
      </c>
      <c r="G417" s="453">
        <v>2027</v>
      </c>
      <c r="H417" s="453" t="s">
        <v>413</v>
      </c>
      <c r="I417" s="424" t="s">
        <v>798</v>
      </c>
      <c r="J417" s="424"/>
      <c r="K417" s="425">
        <v>1</v>
      </c>
      <c r="L417" s="425">
        <v>1</v>
      </c>
      <c r="M417" s="455" t="s">
        <v>899</v>
      </c>
      <c r="N417" s="454" t="s">
        <v>113</v>
      </c>
      <c r="O417" s="446"/>
      <c r="P417" s="428" t="str">
        <f>IF(tabProjList[[#This Row],[Link 1]]&lt;&gt;"",HYPERLINK(tabProjList[[#This Row],[Link 1]],"Link 1"),"")</f>
        <v>Link 1</v>
      </c>
      <c r="Q417" s="428" t="str">
        <f>IF(tabProjList[[#This Row],[Link 2]]&lt;&gt;"",HYPERLINK(tabProjList[[#This Row],[Link 2]],"Link 2"),"")</f>
        <v>Link 2</v>
      </c>
      <c r="R417" s="428" t="str">
        <f>IF(tabProjList[[#This Row],[Link 3]]&lt;&gt;"",HYPERLINK(tabProjList[[#This Row],[Link 3]],"Link 3"),"")</f>
        <v>Link 3</v>
      </c>
      <c r="S417" s="428" t="str">
        <f>IF(tabProjList[[#This Row],[Link 4]]&lt;&gt;"",HYPERLINK(tabProjList[[#This Row],[Link 4]],"Link 4"),"")</f>
        <v/>
      </c>
      <c r="T417" s="428" t="str">
        <f>IF(tabProjList[[#This Row],[Link 5]]&lt;&gt;"",HYPERLINK(tabProjList[[#This Row],[Link 5]],"Link 5"),"")</f>
        <v/>
      </c>
      <c r="U417" s="428" t="str">
        <f>IF(tabProjList[[#This Row],[Link 6]]&lt;&gt;"",HYPERLINK(tabProjList[[#This Row],[Link 6]],"Link 6"),"")</f>
        <v/>
      </c>
      <c r="V417" s="428" t="str">
        <f>IF(tabProjList[[#This Row],[Link 7]]&lt;&gt;"",HYPERLINK(tabProjList[[#This Row],[Link 7]],"Link 7"),"")</f>
        <v/>
      </c>
      <c r="W417" s="446" t="s">
        <v>1436</v>
      </c>
      <c r="X417" s="446" t="s">
        <v>1435</v>
      </c>
      <c r="Y417" s="446" t="s">
        <v>1434</v>
      </c>
      <c r="Z417" s="446" t="s">
        <v>413</v>
      </c>
      <c r="AA417" s="446" t="s">
        <v>413</v>
      </c>
      <c r="AB417" s="446" t="s">
        <v>413</v>
      </c>
      <c r="AC417" s="446" t="s">
        <v>413</v>
      </c>
    </row>
    <row r="418" spans="1:29" hidden="1">
      <c r="A418" s="434" t="s">
        <v>1433</v>
      </c>
      <c r="B418" s="450" t="s">
        <v>87</v>
      </c>
      <c r="C418" s="423" t="s">
        <v>1430</v>
      </c>
      <c r="D418" s="450" t="s">
        <v>892</v>
      </c>
      <c r="E418" s="453">
        <v>2022</v>
      </c>
      <c r="F418" s="453">
        <v>2023</v>
      </c>
      <c r="G418" s="453">
        <v>2027</v>
      </c>
      <c r="H418" s="451" t="s">
        <v>413</v>
      </c>
      <c r="I418" s="424" t="s">
        <v>798</v>
      </c>
      <c r="J418" s="449"/>
      <c r="K418" s="448">
        <v>1.2</v>
      </c>
      <c r="L418" s="448">
        <v>1.8</v>
      </c>
      <c r="M418" s="427" t="s">
        <v>923</v>
      </c>
      <c r="N418" s="466" t="s">
        <v>113</v>
      </c>
      <c r="O418" s="446"/>
      <c r="P418" s="428" t="str">
        <f>IF(tabProjList[[#This Row],[Link 1]]&lt;&gt;"",HYPERLINK(tabProjList[[#This Row],[Link 1]],"Link 1"),"")</f>
        <v>Link 1</v>
      </c>
      <c r="Q418" s="428" t="str">
        <f>IF(tabProjList[[#This Row],[Link 2]]&lt;&gt;"",HYPERLINK(tabProjList[[#This Row],[Link 2]],"Link 2"),"")</f>
        <v/>
      </c>
      <c r="R418" s="428" t="str">
        <f>IF(tabProjList[[#This Row],[Link 3]]&lt;&gt;"",HYPERLINK(tabProjList[[#This Row],[Link 3]],"Link 3"),"")</f>
        <v/>
      </c>
      <c r="S418" s="428" t="str">
        <f>IF(tabProjList[[#This Row],[Link 4]]&lt;&gt;"",HYPERLINK(tabProjList[[#This Row],[Link 4]],"Link 4"),"")</f>
        <v/>
      </c>
      <c r="T418" s="428" t="str">
        <f>IF(tabProjList[[#This Row],[Link 5]]&lt;&gt;"",HYPERLINK(tabProjList[[#This Row],[Link 5]],"Link 5"),"")</f>
        <v/>
      </c>
      <c r="U418" s="428" t="str">
        <f>IF(tabProjList[[#This Row],[Link 6]]&lt;&gt;"",HYPERLINK(tabProjList[[#This Row],[Link 6]],"Link 6"),"")</f>
        <v/>
      </c>
      <c r="V418" s="428" t="str">
        <f>IF(tabProjList[[#This Row],[Link 7]]&lt;&gt;"",HYPERLINK(tabProjList[[#This Row],[Link 7]],"Link 7"),"")</f>
        <v/>
      </c>
      <c r="W418" s="446" t="s">
        <v>1432</v>
      </c>
      <c r="X418" s="446" t="s">
        <v>413</v>
      </c>
      <c r="Y418" s="446" t="s">
        <v>413</v>
      </c>
      <c r="Z418" s="446" t="s">
        <v>413</v>
      </c>
      <c r="AA418" s="446" t="s">
        <v>413</v>
      </c>
      <c r="AB418" s="446" t="s">
        <v>413</v>
      </c>
      <c r="AC418" s="446" t="s">
        <v>413</v>
      </c>
    </row>
    <row r="419" spans="1:29" hidden="1">
      <c r="A419" s="421" t="s">
        <v>1431</v>
      </c>
      <c r="B419" s="422" t="s">
        <v>87</v>
      </c>
      <c r="C419" s="423" t="s">
        <v>1430</v>
      </c>
      <c r="D419" s="422" t="s">
        <v>892</v>
      </c>
      <c r="E419" s="453">
        <v>2011</v>
      </c>
      <c r="F419" s="453">
        <v>2011</v>
      </c>
      <c r="G419" s="453">
        <v>2013</v>
      </c>
      <c r="H419" s="453" t="s">
        <v>413</v>
      </c>
      <c r="I419" s="424" t="s">
        <v>302</v>
      </c>
      <c r="J419" s="424"/>
      <c r="K419" s="425">
        <v>0.2</v>
      </c>
      <c r="L419" s="425">
        <v>0.3</v>
      </c>
      <c r="M419" s="452" t="s">
        <v>876</v>
      </c>
      <c r="N419" s="454" t="s">
        <v>891</v>
      </c>
      <c r="O419" s="446"/>
      <c r="P419" s="428" t="str">
        <f>IF(tabProjList[[#This Row],[Link 1]]&lt;&gt;"",HYPERLINK(tabProjList[[#This Row],[Link 1]],"Link 1"),"")</f>
        <v>Link 1</v>
      </c>
      <c r="Q419" s="428" t="str">
        <f>IF(tabProjList[[#This Row],[Link 2]]&lt;&gt;"",HYPERLINK(tabProjList[[#This Row],[Link 2]],"Link 2"),"")</f>
        <v>Link 2</v>
      </c>
      <c r="R419" s="428" t="str">
        <f>IF(tabProjList[[#This Row],[Link 3]]&lt;&gt;"",HYPERLINK(tabProjList[[#This Row],[Link 3]],"Link 3"),"")</f>
        <v>Link 3</v>
      </c>
      <c r="S419" s="428" t="str">
        <f>IF(tabProjList[[#This Row],[Link 4]]&lt;&gt;"",HYPERLINK(tabProjList[[#This Row],[Link 4]],"Link 4"),"")</f>
        <v>Link 4</v>
      </c>
      <c r="T419" s="428" t="str">
        <f>IF(tabProjList[[#This Row],[Link 5]]&lt;&gt;"",HYPERLINK(tabProjList[[#This Row],[Link 5]],"Link 5"),"")</f>
        <v/>
      </c>
      <c r="U419" s="428" t="str">
        <f>IF(tabProjList[[#This Row],[Link 6]]&lt;&gt;"",HYPERLINK(tabProjList[[#This Row],[Link 6]],"Link 6"),"")</f>
        <v/>
      </c>
      <c r="V419" s="428" t="str">
        <f>IF(tabProjList[[#This Row],[Link 7]]&lt;&gt;"",HYPERLINK(tabProjList[[#This Row],[Link 7]],"Link 7"),"")</f>
        <v/>
      </c>
      <c r="W419" s="446" t="s">
        <v>998</v>
      </c>
      <c r="X419" s="446" t="s">
        <v>1429</v>
      </c>
      <c r="Y419" s="446" t="s">
        <v>1428</v>
      </c>
      <c r="Z419" s="446" t="s">
        <v>1427</v>
      </c>
      <c r="AA419" s="446" t="s">
        <v>413</v>
      </c>
      <c r="AB419" s="446" t="s">
        <v>413</v>
      </c>
      <c r="AC419" s="446" t="s">
        <v>413</v>
      </c>
    </row>
    <row r="420" spans="1:29" hidden="1">
      <c r="A420" s="434" t="s">
        <v>1426</v>
      </c>
      <c r="B420" s="450" t="s">
        <v>87</v>
      </c>
      <c r="C420" s="423" t="s">
        <v>1425</v>
      </c>
      <c r="D420" s="450" t="s">
        <v>779</v>
      </c>
      <c r="E420" s="453">
        <v>2021</v>
      </c>
      <c r="F420" s="453" t="s">
        <v>413</v>
      </c>
      <c r="G420" s="453" t="s">
        <v>413</v>
      </c>
      <c r="H420" s="451" t="s">
        <v>413</v>
      </c>
      <c r="I420" s="424" t="s">
        <v>798</v>
      </c>
      <c r="J420" s="467"/>
      <c r="K420" s="448"/>
      <c r="L420" s="448"/>
      <c r="M420" s="427" t="s">
        <v>881</v>
      </c>
      <c r="N420" s="466" t="s">
        <v>891</v>
      </c>
      <c r="O420" s="446"/>
      <c r="P420" s="428" t="str">
        <f>IF(tabProjList[[#This Row],[Link 1]]&lt;&gt;"",HYPERLINK(tabProjList[[#This Row],[Link 1]],"Link 1"),"")</f>
        <v>Link 1</v>
      </c>
      <c r="Q420" s="428" t="str">
        <f>IF(tabProjList[[#This Row],[Link 2]]&lt;&gt;"",HYPERLINK(tabProjList[[#This Row],[Link 2]],"Link 2"),"")</f>
        <v/>
      </c>
      <c r="R420" s="428" t="str">
        <f>IF(tabProjList[[#This Row],[Link 3]]&lt;&gt;"",HYPERLINK(tabProjList[[#This Row],[Link 3]],"Link 3"),"")</f>
        <v/>
      </c>
      <c r="S420" s="428" t="str">
        <f>IF(tabProjList[[#This Row],[Link 4]]&lt;&gt;"",HYPERLINK(tabProjList[[#This Row],[Link 4]],"Link 4"),"")</f>
        <v/>
      </c>
      <c r="T420" s="428" t="str">
        <f>IF(tabProjList[[#This Row],[Link 5]]&lt;&gt;"",HYPERLINK(tabProjList[[#This Row],[Link 5]],"Link 5"),"")</f>
        <v/>
      </c>
      <c r="U420" s="428" t="str">
        <f>IF(tabProjList[[#This Row],[Link 6]]&lt;&gt;"",HYPERLINK(tabProjList[[#This Row],[Link 6]],"Link 6"),"")</f>
        <v/>
      </c>
      <c r="V420" s="428" t="str">
        <f>IF(tabProjList[[#This Row],[Link 7]]&lt;&gt;"",HYPERLINK(tabProjList[[#This Row],[Link 7]],"Link 7"),"")</f>
        <v/>
      </c>
      <c r="W420" s="446" t="s">
        <v>1424</v>
      </c>
      <c r="X420" s="446" t="s">
        <v>413</v>
      </c>
      <c r="Y420" s="446" t="s">
        <v>413</v>
      </c>
      <c r="Z420" s="446" t="s">
        <v>413</v>
      </c>
      <c r="AA420" s="446" t="s">
        <v>413</v>
      </c>
      <c r="AB420" s="446" t="s">
        <v>413</v>
      </c>
      <c r="AC420" s="446" t="s">
        <v>413</v>
      </c>
    </row>
    <row r="421" spans="1:29" hidden="1">
      <c r="A421" s="434" t="s">
        <v>1423</v>
      </c>
      <c r="B421" s="450" t="s">
        <v>878</v>
      </c>
      <c r="C421" s="423" t="s">
        <v>1190</v>
      </c>
      <c r="D421" s="450" t="s">
        <v>779</v>
      </c>
      <c r="E421" s="451">
        <v>2022</v>
      </c>
      <c r="F421" s="451">
        <v>2023</v>
      </c>
      <c r="G421" s="451">
        <v>2040</v>
      </c>
      <c r="H421" s="451" t="s">
        <v>413</v>
      </c>
      <c r="I421" s="424" t="s">
        <v>798</v>
      </c>
      <c r="J421" s="467"/>
      <c r="K421" s="448"/>
      <c r="L421" s="448"/>
      <c r="M421" s="427" t="s">
        <v>928</v>
      </c>
      <c r="N421" s="466" t="s">
        <v>113</v>
      </c>
      <c r="O421" s="446"/>
      <c r="P421" s="428" t="str">
        <f>IF(tabProjList[[#This Row],[Link 1]]&lt;&gt;"",HYPERLINK(tabProjList[[#This Row],[Link 1]],"Link 1"),"")</f>
        <v>Link 1</v>
      </c>
      <c r="Q421" s="428" t="str">
        <f>IF(tabProjList[[#This Row],[Link 2]]&lt;&gt;"",HYPERLINK(tabProjList[[#This Row],[Link 2]],"Link 2"),"")</f>
        <v/>
      </c>
      <c r="R421" s="428" t="str">
        <f>IF(tabProjList[[#This Row],[Link 3]]&lt;&gt;"",HYPERLINK(tabProjList[[#This Row],[Link 3]],"Link 3"),"")</f>
        <v/>
      </c>
      <c r="S421" s="428" t="str">
        <f>IF(tabProjList[[#This Row],[Link 4]]&lt;&gt;"",HYPERLINK(tabProjList[[#This Row],[Link 4]],"Link 4"),"")</f>
        <v/>
      </c>
      <c r="T421" s="428" t="str">
        <f>IF(tabProjList[[#This Row],[Link 5]]&lt;&gt;"",HYPERLINK(tabProjList[[#This Row],[Link 5]],"Link 5"),"")</f>
        <v/>
      </c>
      <c r="U421" s="428" t="str">
        <f>IF(tabProjList[[#This Row],[Link 6]]&lt;&gt;"",HYPERLINK(tabProjList[[#This Row],[Link 6]],"Link 6"),"")</f>
        <v/>
      </c>
      <c r="V421" s="428" t="str">
        <f>IF(tabProjList[[#This Row],[Link 7]]&lt;&gt;"",HYPERLINK(tabProjList[[#This Row],[Link 7]],"Link 7"),"")</f>
        <v/>
      </c>
      <c r="W421" s="446" t="s">
        <v>1422</v>
      </c>
      <c r="X421" s="446" t="s">
        <v>413</v>
      </c>
      <c r="Y421" s="446" t="s">
        <v>413</v>
      </c>
      <c r="Z421" s="446" t="s">
        <v>413</v>
      </c>
      <c r="AA421" s="446" t="s">
        <v>413</v>
      </c>
      <c r="AB421" s="446" t="s">
        <v>413</v>
      </c>
      <c r="AC421" s="446" t="s">
        <v>413</v>
      </c>
    </row>
    <row r="422" spans="1:29" hidden="1">
      <c r="A422" s="421" t="s">
        <v>1421</v>
      </c>
      <c r="B422" s="422" t="s">
        <v>878</v>
      </c>
      <c r="C422" s="423" t="s">
        <v>1420</v>
      </c>
      <c r="D422" s="422" t="s">
        <v>779</v>
      </c>
      <c r="E422" s="453">
        <v>2021</v>
      </c>
      <c r="F422" s="453">
        <v>2023</v>
      </c>
      <c r="G422" s="453">
        <v>2030</v>
      </c>
      <c r="H422" s="453" t="s">
        <v>413</v>
      </c>
      <c r="I422" s="424" t="s">
        <v>798</v>
      </c>
      <c r="J422" s="424"/>
      <c r="K422" s="425">
        <v>1.5</v>
      </c>
      <c r="L422" s="425">
        <v>1.5</v>
      </c>
      <c r="M422" s="427" t="s">
        <v>928</v>
      </c>
      <c r="N422" s="454" t="s">
        <v>113</v>
      </c>
      <c r="O422" s="446" t="s">
        <v>1317</v>
      </c>
      <c r="P422" s="428" t="str">
        <f>IF(tabProjList[[#This Row],[Link 1]]&lt;&gt;"",HYPERLINK(tabProjList[[#This Row],[Link 1]],"Link 1"),"")</f>
        <v>Link 1</v>
      </c>
      <c r="Q422" s="428" t="str">
        <f>IF(tabProjList[[#This Row],[Link 2]]&lt;&gt;"",HYPERLINK(tabProjList[[#This Row],[Link 2]],"Link 2"),"")</f>
        <v>Link 2</v>
      </c>
      <c r="R422" s="428" t="str">
        <f>IF(tabProjList[[#This Row],[Link 3]]&lt;&gt;"",HYPERLINK(tabProjList[[#This Row],[Link 3]],"Link 3"),"")</f>
        <v>Link 3</v>
      </c>
      <c r="S422" s="428" t="str">
        <f>IF(tabProjList[[#This Row],[Link 4]]&lt;&gt;"",HYPERLINK(tabProjList[[#This Row],[Link 4]],"Link 4"),"")</f>
        <v/>
      </c>
      <c r="T422" s="428" t="str">
        <f>IF(tabProjList[[#This Row],[Link 5]]&lt;&gt;"",HYPERLINK(tabProjList[[#This Row],[Link 5]],"Link 5"),"")</f>
        <v/>
      </c>
      <c r="U422" s="428" t="str">
        <f>IF(tabProjList[[#This Row],[Link 6]]&lt;&gt;"",HYPERLINK(tabProjList[[#This Row],[Link 6]],"Link 6"),"")</f>
        <v/>
      </c>
      <c r="V422" s="428" t="str">
        <f>IF(tabProjList[[#This Row],[Link 7]]&lt;&gt;"",HYPERLINK(tabProjList[[#This Row],[Link 7]],"Link 7"),"")</f>
        <v/>
      </c>
      <c r="W422" s="446" t="s">
        <v>1419</v>
      </c>
      <c r="X422" s="446" t="s">
        <v>1418</v>
      </c>
      <c r="Y422" s="446" t="s">
        <v>1417</v>
      </c>
      <c r="Z422" s="446" t="s">
        <v>413</v>
      </c>
      <c r="AA422" s="446" t="s">
        <v>413</v>
      </c>
      <c r="AB422" s="446" t="s">
        <v>413</v>
      </c>
      <c r="AC422" s="446" t="s">
        <v>413</v>
      </c>
    </row>
    <row r="423" spans="1:29" hidden="1">
      <c r="A423" s="421" t="s">
        <v>1416</v>
      </c>
      <c r="B423" s="422" t="s">
        <v>87</v>
      </c>
      <c r="C423" s="423" t="s">
        <v>1415</v>
      </c>
      <c r="D423" s="422" t="s">
        <v>892</v>
      </c>
      <c r="E423" s="453">
        <v>2009</v>
      </c>
      <c r="F423" s="453">
        <v>2014</v>
      </c>
      <c r="G423" s="453">
        <v>2016</v>
      </c>
      <c r="H423" s="453">
        <v>2020</v>
      </c>
      <c r="I423" s="422" t="s">
        <v>1414</v>
      </c>
      <c r="J423" s="424"/>
      <c r="K423" s="425">
        <v>1.4</v>
      </c>
      <c r="L423" s="425">
        <v>1.4</v>
      </c>
      <c r="M423" s="452" t="s">
        <v>928</v>
      </c>
      <c r="N423" s="454" t="s">
        <v>891</v>
      </c>
      <c r="O423" s="446"/>
      <c r="P423" s="428" t="str">
        <f>IF(tabProjList[[#This Row],[Link 1]]&lt;&gt;"",HYPERLINK(tabProjList[[#This Row],[Link 1]],"Link 1"),"")</f>
        <v>Link 1</v>
      </c>
      <c r="Q423" s="428" t="str">
        <f>IF(tabProjList[[#This Row],[Link 2]]&lt;&gt;"",HYPERLINK(tabProjList[[#This Row],[Link 2]],"Link 2"),"")</f>
        <v>Link 2</v>
      </c>
      <c r="R423" s="428" t="str">
        <f>IF(tabProjList[[#This Row],[Link 3]]&lt;&gt;"",HYPERLINK(tabProjList[[#This Row],[Link 3]],"Link 3"),"")</f>
        <v>Link 3</v>
      </c>
      <c r="S423" s="428" t="str">
        <f>IF(tabProjList[[#This Row],[Link 4]]&lt;&gt;"",HYPERLINK(tabProjList[[#This Row],[Link 4]],"Link 4"),"")</f>
        <v>Link 4</v>
      </c>
      <c r="T423" s="428" t="str">
        <f>IF(tabProjList[[#This Row],[Link 5]]&lt;&gt;"",HYPERLINK(tabProjList[[#This Row],[Link 5]],"Link 5"),"")</f>
        <v/>
      </c>
      <c r="U423" s="428" t="str">
        <f>IF(tabProjList[[#This Row],[Link 6]]&lt;&gt;"",HYPERLINK(tabProjList[[#This Row],[Link 6]],"Link 6"),"")</f>
        <v/>
      </c>
      <c r="V423" s="428" t="str">
        <f>IF(tabProjList[[#This Row],[Link 7]]&lt;&gt;"",HYPERLINK(tabProjList[[#This Row],[Link 7]],"Link 7"),"")</f>
        <v/>
      </c>
      <c r="W423" s="446" t="s">
        <v>1413</v>
      </c>
      <c r="X423" s="446" t="s">
        <v>1412</v>
      </c>
      <c r="Y423" s="446" t="s">
        <v>1411</v>
      </c>
      <c r="Z423" s="446" t="s">
        <v>1410</v>
      </c>
      <c r="AA423" s="446" t="s">
        <v>413</v>
      </c>
      <c r="AB423" s="446" t="s">
        <v>413</v>
      </c>
      <c r="AC423" s="446" t="s">
        <v>413</v>
      </c>
    </row>
    <row r="424" spans="1:29" hidden="1">
      <c r="A424" s="421" t="s">
        <v>1409</v>
      </c>
      <c r="B424" s="422" t="s">
        <v>1408</v>
      </c>
      <c r="C424" s="423" t="s">
        <v>1407</v>
      </c>
      <c r="D424" s="422" t="s">
        <v>892</v>
      </c>
      <c r="E424" s="453">
        <v>2011</v>
      </c>
      <c r="F424" s="453" t="s">
        <v>413</v>
      </c>
      <c r="G424" s="453">
        <v>2013</v>
      </c>
      <c r="H424" s="453" t="s">
        <v>413</v>
      </c>
      <c r="I424" s="422" t="s">
        <v>302</v>
      </c>
      <c r="J424" s="424"/>
      <c r="K424" s="425">
        <v>3</v>
      </c>
      <c r="L424" s="425">
        <v>8.6999999999999993</v>
      </c>
      <c r="M424" s="452" t="s">
        <v>899</v>
      </c>
      <c r="N424" s="454" t="s">
        <v>891</v>
      </c>
      <c r="O424" s="446"/>
      <c r="P424" s="428" t="str">
        <f>IF(tabProjList[[#This Row],[Link 1]]&lt;&gt;"",HYPERLINK(tabProjList[[#This Row],[Link 1]],"Link 1"),"")</f>
        <v>Link 1</v>
      </c>
      <c r="Q424" s="428" t="str">
        <f>IF(tabProjList[[#This Row],[Link 2]]&lt;&gt;"",HYPERLINK(tabProjList[[#This Row],[Link 2]],"Link 2"),"")</f>
        <v>Link 2</v>
      </c>
      <c r="R424" s="428" t="str">
        <f>IF(tabProjList[[#This Row],[Link 3]]&lt;&gt;"",HYPERLINK(tabProjList[[#This Row],[Link 3]],"Link 3"),"")</f>
        <v>Link 3</v>
      </c>
      <c r="S424" s="428" t="str">
        <f>IF(tabProjList[[#This Row],[Link 4]]&lt;&gt;"",HYPERLINK(tabProjList[[#This Row],[Link 4]],"Link 4"),"")</f>
        <v/>
      </c>
      <c r="T424" s="428" t="str">
        <f>IF(tabProjList[[#This Row],[Link 5]]&lt;&gt;"",HYPERLINK(tabProjList[[#This Row],[Link 5]],"Link 5"),"")</f>
        <v/>
      </c>
      <c r="U424" s="428" t="str">
        <f>IF(tabProjList[[#This Row],[Link 6]]&lt;&gt;"",HYPERLINK(tabProjList[[#This Row],[Link 6]],"Link 6"),"")</f>
        <v/>
      </c>
      <c r="V424" s="428" t="str">
        <f>IF(tabProjList[[#This Row],[Link 7]]&lt;&gt;"",HYPERLINK(tabProjList[[#This Row],[Link 7]],"Link 7"),"")</f>
        <v/>
      </c>
      <c r="W424" s="446" t="s">
        <v>1406</v>
      </c>
      <c r="X424" s="446" t="s">
        <v>1405</v>
      </c>
      <c r="Y424" s="446" t="s">
        <v>1404</v>
      </c>
      <c r="Z424" s="446" t="s">
        <v>413</v>
      </c>
      <c r="AA424" s="446" t="s">
        <v>413</v>
      </c>
      <c r="AB424" s="446" t="s">
        <v>413</v>
      </c>
      <c r="AC424" s="446" t="s">
        <v>413</v>
      </c>
    </row>
    <row r="425" spans="1:29" hidden="1">
      <c r="A425" s="421" t="s">
        <v>1403</v>
      </c>
      <c r="B425" s="422" t="s">
        <v>1402</v>
      </c>
      <c r="C425" s="423" t="s">
        <v>1401</v>
      </c>
      <c r="D425" s="422" t="s">
        <v>892</v>
      </c>
      <c r="E425" s="453">
        <v>2020</v>
      </c>
      <c r="F425" s="472">
        <v>2022</v>
      </c>
      <c r="G425" s="453">
        <v>2025</v>
      </c>
      <c r="H425" s="453" t="s">
        <v>413</v>
      </c>
      <c r="I425" s="424" t="s">
        <v>1015</v>
      </c>
      <c r="J425" s="424"/>
      <c r="K425" s="425">
        <v>3.3</v>
      </c>
      <c r="L425" s="425">
        <v>3.3</v>
      </c>
      <c r="M425" s="452" t="s">
        <v>899</v>
      </c>
      <c r="N425" s="454" t="s">
        <v>113</v>
      </c>
      <c r="O425" s="446"/>
      <c r="P425" s="428" t="str">
        <f>IF(tabProjList[[#This Row],[Link 1]]&lt;&gt;"",HYPERLINK(tabProjList[[#This Row],[Link 1]],"Link 1"),"")</f>
        <v>Link 1</v>
      </c>
      <c r="Q425" s="428" t="str">
        <f>IF(tabProjList[[#This Row],[Link 2]]&lt;&gt;"",HYPERLINK(tabProjList[[#This Row],[Link 2]],"Link 2"),"")</f>
        <v>Link 2</v>
      </c>
      <c r="R425" s="428" t="str">
        <f>IF(tabProjList[[#This Row],[Link 3]]&lt;&gt;"",HYPERLINK(tabProjList[[#This Row],[Link 3]],"Link 3"),"")</f>
        <v>Link 3</v>
      </c>
      <c r="S425" s="428" t="str">
        <f>IF(tabProjList[[#This Row],[Link 4]]&lt;&gt;"",HYPERLINK(tabProjList[[#This Row],[Link 4]],"Link 4"),"")</f>
        <v>Link 4</v>
      </c>
      <c r="T425" s="428" t="str">
        <f>IF(tabProjList[[#This Row],[Link 5]]&lt;&gt;"",HYPERLINK(tabProjList[[#This Row],[Link 5]],"Link 5"),"")</f>
        <v>Link 5</v>
      </c>
      <c r="U425" s="428" t="str">
        <f>IF(tabProjList[[#This Row],[Link 6]]&lt;&gt;"",HYPERLINK(tabProjList[[#This Row],[Link 6]],"Link 6"),"")</f>
        <v>Link 6</v>
      </c>
      <c r="V425" s="428" t="str">
        <f>IF(tabProjList[[#This Row],[Link 7]]&lt;&gt;"",HYPERLINK(tabProjList[[#This Row],[Link 7]],"Link 7"),"")</f>
        <v>Link 7</v>
      </c>
      <c r="W425" s="446" t="s">
        <v>1400</v>
      </c>
      <c r="X425" s="446" t="s">
        <v>1399</v>
      </c>
      <c r="Y425" s="446" t="s">
        <v>1398</v>
      </c>
      <c r="Z425" s="446" t="s">
        <v>1397</v>
      </c>
      <c r="AA425" s="446" t="s">
        <v>1396</v>
      </c>
      <c r="AB425" s="446" t="s">
        <v>1395</v>
      </c>
      <c r="AC425" s="446" t="s">
        <v>1394</v>
      </c>
    </row>
    <row r="426" spans="1:29" hidden="1">
      <c r="A426" s="421" t="s">
        <v>1393</v>
      </c>
      <c r="B426" s="422" t="s">
        <v>878</v>
      </c>
      <c r="C426" s="423" t="s">
        <v>1392</v>
      </c>
      <c r="D426" s="422" t="s">
        <v>779</v>
      </c>
      <c r="E426" s="453">
        <v>2021</v>
      </c>
      <c r="F426" s="453" t="s">
        <v>413</v>
      </c>
      <c r="G426" s="453">
        <v>2028</v>
      </c>
      <c r="H426" s="453" t="s">
        <v>413</v>
      </c>
      <c r="I426" s="422" t="s">
        <v>798</v>
      </c>
      <c r="J426" s="424"/>
      <c r="K426" s="425">
        <v>4</v>
      </c>
      <c r="L426" s="425">
        <v>4</v>
      </c>
      <c r="M426" s="452" t="s">
        <v>881</v>
      </c>
      <c r="N426" s="454" t="s">
        <v>113</v>
      </c>
      <c r="O426" s="446" t="s">
        <v>950</v>
      </c>
      <c r="P426" s="428" t="str">
        <f>IF(tabProjList[[#This Row],[Link 1]]&lt;&gt;"",HYPERLINK(tabProjList[[#This Row],[Link 1]],"Link 1"),"")</f>
        <v>Link 1</v>
      </c>
      <c r="Q426" s="428" t="str">
        <f>IF(tabProjList[[#This Row],[Link 2]]&lt;&gt;"",HYPERLINK(tabProjList[[#This Row],[Link 2]],"Link 2"),"")</f>
        <v>Link 2</v>
      </c>
      <c r="R426" s="428" t="str">
        <f>IF(tabProjList[[#This Row],[Link 3]]&lt;&gt;"",HYPERLINK(tabProjList[[#This Row],[Link 3]],"Link 3"),"")</f>
        <v>Link 3</v>
      </c>
      <c r="S426" s="428" t="str">
        <f>IF(tabProjList[[#This Row],[Link 4]]&lt;&gt;"",HYPERLINK(tabProjList[[#This Row],[Link 4]],"Link 4"),"")</f>
        <v>Link 4</v>
      </c>
      <c r="T426" s="428" t="str">
        <f>IF(tabProjList[[#This Row],[Link 5]]&lt;&gt;"",HYPERLINK(tabProjList[[#This Row],[Link 5]],"Link 5"),"")</f>
        <v>Link 5</v>
      </c>
      <c r="U426" s="428" t="str">
        <f>IF(tabProjList[[#This Row],[Link 6]]&lt;&gt;"",HYPERLINK(tabProjList[[#This Row],[Link 6]],"Link 6"),"")</f>
        <v/>
      </c>
      <c r="V426" s="428" t="str">
        <f>IF(tabProjList[[#This Row],[Link 7]]&lt;&gt;"",HYPERLINK(tabProjList[[#This Row],[Link 7]],"Link 7"),"")</f>
        <v/>
      </c>
      <c r="W426" s="446" t="s">
        <v>949</v>
      </c>
      <c r="X426" s="446" t="s">
        <v>948</v>
      </c>
      <c r="Y426" s="446" t="s">
        <v>1179</v>
      </c>
      <c r="Z426" s="446" t="s">
        <v>1391</v>
      </c>
      <c r="AA426" s="446" t="s">
        <v>1390</v>
      </c>
      <c r="AB426" s="446" t="s">
        <v>413</v>
      </c>
      <c r="AC426" s="446" t="s">
        <v>413</v>
      </c>
    </row>
    <row r="427" spans="1:29" hidden="1">
      <c r="A427" s="434" t="s">
        <v>1389</v>
      </c>
      <c r="B427" s="450" t="s">
        <v>102</v>
      </c>
      <c r="C427" s="423" t="s">
        <v>1387</v>
      </c>
      <c r="D427" s="450" t="s">
        <v>892</v>
      </c>
      <c r="E427" s="451">
        <v>2021</v>
      </c>
      <c r="F427" s="451" t="s">
        <v>413</v>
      </c>
      <c r="G427" s="451" t="s">
        <v>413</v>
      </c>
      <c r="H427" s="451" t="s">
        <v>413</v>
      </c>
      <c r="I427" s="424" t="s">
        <v>798</v>
      </c>
      <c r="J427" s="449">
        <v>1</v>
      </c>
      <c r="K427" s="448">
        <v>1</v>
      </c>
      <c r="L427" s="448">
        <v>1</v>
      </c>
      <c r="M427" s="427" t="s">
        <v>928</v>
      </c>
      <c r="N427" s="466" t="s">
        <v>113</v>
      </c>
      <c r="O427" s="446"/>
      <c r="P427" s="428" t="str">
        <f>IF(tabProjList[[#This Row],[Link 1]]&lt;&gt;"",HYPERLINK(tabProjList[[#This Row],[Link 1]],"Link 1"),"")</f>
        <v>Link 1</v>
      </c>
      <c r="Q427" s="428" t="str">
        <f>IF(tabProjList[[#This Row],[Link 2]]&lt;&gt;"",HYPERLINK(tabProjList[[#This Row],[Link 2]],"Link 2"),"")</f>
        <v>Link 2</v>
      </c>
      <c r="R427" s="428" t="str">
        <f>IF(tabProjList[[#This Row],[Link 3]]&lt;&gt;"",HYPERLINK(tabProjList[[#This Row],[Link 3]],"Link 3"),"")</f>
        <v/>
      </c>
      <c r="S427" s="428" t="str">
        <f>IF(tabProjList[[#This Row],[Link 4]]&lt;&gt;"",HYPERLINK(tabProjList[[#This Row],[Link 4]],"Link 4"),"")</f>
        <v/>
      </c>
      <c r="T427" s="428" t="str">
        <f>IF(tabProjList[[#This Row],[Link 5]]&lt;&gt;"",HYPERLINK(tabProjList[[#This Row],[Link 5]],"Link 5"),"")</f>
        <v/>
      </c>
      <c r="U427" s="428" t="str">
        <f>IF(tabProjList[[#This Row],[Link 6]]&lt;&gt;"",HYPERLINK(tabProjList[[#This Row],[Link 6]],"Link 6"),"")</f>
        <v/>
      </c>
      <c r="V427" s="428" t="str">
        <f>IF(tabProjList[[#This Row],[Link 7]]&lt;&gt;"",HYPERLINK(tabProjList[[#This Row],[Link 7]],"Link 7"),"")</f>
        <v/>
      </c>
      <c r="W427" s="446" t="s">
        <v>1386</v>
      </c>
      <c r="X427" s="446" t="s">
        <v>1385</v>
      </c>
      <c r="Y427" s="446" t="s">
        <v>413</v>
      </c>
      <c r="Z427" s="446" t="s">
        <v>413</v>
      </c>
      <c r="AA427" s="446" t="s">
        <v>413</v>
      </c>
      <c r="AB427" s="446" t="s">
        <v>413</v>
      </c>
      <c r="AC427" s="446" t="s">
        <v>413</v>
      </c>
    </row>
    <row r="428" spans="1:29" hidden="1">
      <c r="A428" s="474" t="s">
        <v>1388</v>
      </c>
      <c r="B428" s="422" t="s">
        <v>102</v>
      </c>
      <c r="C428" s="423" t="s">
        <v>1387</v>
      </c>
      <c r="D428" s="422" t="s">
        <v>892</v>
      </c>
      <c r="E428" s="453">
        <v>2021</v>
      </c>
      <c r="F428" s="472" t="s">
        <v>413</v>
      </c>
      <c r="G428" s="453" t="s">
        <v>413</v>
      </c>
      <c r="H428" s="453" t="s">
        <v>413</v>
      </c>
      <c r="I428" s="424" t="s">
        <v>798</v>
      </c>
      <c r="J428" s="469">
        <v>2</v>
      </c>
      <c r="K428" s="425">
        <v>2</v>
      </c>
      <c r="L428" s="425">
        <v>2</v>
      </c>
      <c r="M428" s="452" t="s">
        <v>928</v>
      </c>
      <c r="N428" s="454" t="s">
        <v>113</v>
      </c>
      <c r="O428" s="446"/>
      <c r="P428" s="428" t="str">
        <f>IF(tabProjList[[#This Row],[Link 1]]&lt;&gt;"",HYPERLINK(tabProjList[[#This Row],[Link 1]],"Link 1"),"")</f>
        <v>Link 1</v>
      </c>
      <c r="Q428" s="428" t="str">
        <f>IF(tabProjList[[#This Row],[Link 2]]&lt;&gt;"",HYPERLINK(tabProjList[[#This Row],[Link 2]],"Link 2"),"")</f>
        <v>Link 2</v>
      </c>
      <c r="R428" s="428" t="str">
        <f>IF(tabProjList[[#This Row],[Link 3]]&lt;&gt;"",HYPERLINK(tabProjList[[#This Row],[Link 3]],"Link 3"),"")</f>
        <v/>
      </c>
      <c r="S428" s="428" t="str">
        <f>IF(tabProjList[[#This Row],[Link 4]]&lt;&gt;"",HYPERLINK(tabProjList[[#This Row],[Link 4]],"Link 4"),"")</f>
        <v/>
      </c>
      <c r="T428" s="428" t="str">
        <f>IF(tabProjList[[#This Row],[Link 5]]&lt;&gt;"",HYPERLINK(tabProjList[[#This Row],[Link 5]],"Link 5"),"")</f>
        <v/>
      </c>
      <c r="U428" s="428" t="str">
        <f>IF(tabProjList[[#This Row],[Link 6]]&lt;&gt;"",HYPERLINK(tabProjList[[#This Row],[Link 6]],"Link 6"),"")</f>
        <v/>
      </c>
      <c r="V428" s="428" t="str">
        <f>IF(tabProjList[[#This Row],[Link 7]]&lt;&gt;"",HYPERLINK(tabProjList[[#This Row],[Link 7]],"Link 7"),"")</f>
        <v/>
      </c>
      <c r="W428" s="446" t="s">
        <v>1386</v>
      </c>
      <c r="X428" s="446" t="s">
        <v>1385</v>
      </c>
      <c r="Y428" s="446" t="s">
        <v>413</v>
      </c>
      <c r="Z428" s="446" t="s">
        <v>413</v>
      </c>
      <c r="AA428" s="446" t="s">
        <v>413</v>
      </c>
      <c r="AB428" s="446" t="s">
        <v>413</v>
      </c>
      <c r="AC428" s="446" t="s">
        <v>413</v>
      </c>
    </row>
    <row r="429" spans="1:29" hidden="1">
      <c r="A429" s="474" t="s">
        <v>1383</v>
      </c>
      <c r="B429" s="472" t="s">
        <v>102</v>
      </c>
      <c r="C429" s="473" t="s">
        <v>1384</v>
      </c>
      <c r="D429" s="422" t="s">
        <v>107</v>
      </c>
      <c r="E429" s="453">
        <v>2022</v>
      </c>
      <c r="F429" s="472" t="s">
        <v>413</v>
      </c>
      <c r="G429" s="451" t="s">
        <v>413</v>
      </c>
      <c r="H429" s="451" t="s">
        <v>413</v>
      </c>
      <c r="I429" s="424" t="s">
        <v>798</v>
      </c>
      <c r="J429" s="471"/>
      <c r="K429" s="470">
        <v>2.7</v>
      </c>
      <c r="L429" s="470">
        <v>2.7</v>
      </c>
      <c r="M429" s="452" t="s">
        <v>918</v>
      </c>
      <c r="N429" s="454" t="s">
        <v>113</v>
      </c>
      <c r="O429" s="446" t="s">
        <v>1383</v>
      </c>
      <c r="P429" s="428" t="str">
        <f>IF(tabProjList[[#This Row],[Link 1]]&lt;&gt;"",HYPERLINK(tabProjList[[#This Row],[Link 1]],"Link 1"),"")</f>
        <v>Link 1</v>
      </c>
      <c r="Q429" s="428" t="str">
        <f>IF(tabProjList[[#This Row],[Link 2]]&lt;&gt;"",HYPERLINK(tabProjList[[#This Row],[Link 2]],"Link 2"),"")</f>
        <v>Link 2</v>
      </c>
      <c r="R429" s="428" t="str">
        <f>IF(tabProjList[[#This Row],[Link 3]]&lt;&gt;"",HYPERLINK(tabProjList[[#This Row],[Link 3]],"Link 3"),"")</f>
        <v/>
      </c>
      <c r="S429" s="428" t="str">
        <f>IF(tabProjList[[#This Row],[Link 4]]&lt;&gt;"",HYPERLINK(tabProjList[[#This Row],[Link 4]],"Link 4"),"")</f>
        <v/>
      </c>
      <c r="T429" s="428" t="str">
        <f>IF(tabProjList[[#This Row],[Link 5]]&lt;&gt;"",HYPERLINK(tabProjList[[#This Row],[Link 5]],"Link 5"),"")</f>
        <v/>
      </c>
      <c r="U429" s="428" t="str">
        <f>IF(tabProjList[[#This Row],[Link 6]]&lt;&gt;"",HYPERLINK(tabProjList[[#This Row],[Link 6]],"Link 6"),"")</f>
        <v/>
      </c>
      <c r="V429" s="428" t="str">
        <f>IF(tabProjList[[#This Row],[Link 7]]&lt;&gt;"",HYPERLINK(tabProjList[[#This Row],[Link 7]],"Link 7"),"")</f>
        <v/>
      </c>
      <c r="W429" s="446" t="s">
        <v>1023</v>
      </c>
      <c r="X429" s="446" t="s">
        <v>1382</v>
      </c>
      <c r="Y429" s="446" t="s">
        <v>413</v>
      </c>
      <c r="Z429" s="446" t="s">
        <v>413</v>
      </c>
      <c r="AA429" s="446" t="s">
        <v>413</v>
      </c>
      <c r="AB429" s="446" t="s">
        <v>413</v>
      </c>
      <c r="AC429" s="446" t="s">
        <v>413</v>
      </c>
    </row>
    <row r="430" spans="1:29" hidden="1">
      <c r="A430" s="421" t="s">
        <v>1381</v>
      </c>
      <c r="B430" s="422" t="s">
        <v>87</v>
      </c>
      <c r="C430" s="423" t="s">
        <v>1380</v>
      </c>
      <c r="D430" s="422" t="s">
        <v>779</v>
      </c>
      <c r="E430" s="453">
        <v>2021</v>
      </c>
      <c r="F430" s="453">
        <v>2023</v>
      </c>
      <c r="G430" s="453">
        <v>2024</v>
      </c>
      <c r="H430" s="453" t="s">
        <v>413</v>
      </c>
      <c r="I430" s="422" t="s">
        <v>798</v>
      </c>
      <c r="J430" s="424"/>
      <c r="K430" s="425">
        <v>0.19</v>
      </c>
      <c r="L430" s="425">
        <v>0.22900000000000001</v>
      </c>
      <c r="M430" s="452" t="s">
        <v>986</v>
      </c>
      <c r="N430" s="454" t="s">
        <v>113</v>
      </c>
      <c r="O430" s="446" t="s">
        <v>1045</v>
      </c>
      <c r="P430" s="428" t="str">
        <f>IF(tabProjList[[#This Row],[Link 1]]&lt;&gt;"",HYPERLINK(tabProjList[[#This Row],[Link 1]],"Link 1"),"")</f>
        <v>Link 1</v>
      </c>
      <c r="Q430" s="428" t="str">
        <f>IF(tabProjList[[#This Row],[Link 2]]&lt;&gt;"",HYPERLINK(tabProjList[[#This Row],[Link 2]],"Link 2"),"")</f>
        <v>Link 2</v>
      </c>
      <c r="R430" s="428" t="str">
        <f>IF(tabProjList[[#This Row],[Link 3]]&lt;&gt;"",HYPERLINK(tabProjList[[#This Row],[Link 3]],"Link 3"),"")</f>
        <v>Link 3</v>
      </c>
      <c r="S430" s="428" t="str">
        <f>IF(tabProjList[[#This Row],[Link 4]]&lt;&gt;"",HYPERLINK(tabProjList[[#This Row],[Link 4]],"Link 4"),"")</f>
        <v/>
      </c>
      <c r="T430" s="428" t="str">
        <f>IF(tabProjList[[#This Row],[Link 5]]&lt;&gt;"",HYPERLINK(tabProjList[[#This Row],[Link 5]],"Link 5"),"")</f>
        <v/>
      </c>
      <c r="U430" s="428" t="str">
        <f>IF(tabProjList[[#This Row],[Link 6]]&lt;&gt;"",HYPERLINK(tabProjList[[#This Row],[Link 6]],"Link 6"),"")</f>
        <v/>
      </c>
      <c r="V430" s="428" t="str">
        <f>IF(tabProjList[[#This Row],[Link 7]]&lt;&gt;"",HYPERLINK(tabProjList[[#This Row],[Link 7]],"Link 7"),"")</f>
        <v/>
      </c>
      <c r="W430" s="446" t="s">
        <v>1044</v>
      </c>
      <c r="X430" s="446" t="s">
        <v>1043</v>
      </c>
      <c r="Y430" s="446" t="s">
        <v>1042</v>
      </c>
      <c r="Z430" s="446" t="s">
        <v>413</v>
      </c>
      <c r="AA430" s="446" t="s">
        <v>413</v>
      </c>
      <c r="AB430" s="446" t="s">
        <v>413</v>
      </c>
      <c r="AC430" s="446" t="s">
        <v>413</v>
      </c>
    </row>
    <row r="431" spans="1:29" hidden="1">
      <c r="A431" s="434" t="s">
        <v>1379</v>
      </c>
      <c r="B431" s="450" t="s">
        <v>87</v>
      </c>
      <c r="C431" s="423" t="s">
        <v>1378</v>
      </c>
      <c r="D431" s="450" t="s">
        <v>779</v>
      </c>
      <c r="E431" s="451">
        <v>2019</v>
      </c>
      <c r="F431" s="451" t="s">
        <v>413</v>
      </c>
      <c r="G431" s="451">
        <v>2025</v>
      </c>
      <c r="H431" s="451" t="s">
        <v>413</v>
      </c>
      <c r="I431" s="424" t="s">
        <v>798</v>
      </c>
      <c r="J431" s="449"/>
      <c r="K431" s="448">
        <v>1.8</v>
      </c>
      <c r="L431" s="448">
        <v>1.8</v>
      </c>
      <c r="M431" s="455" t="s">
        <v>928</v>
      </c>
      <c r="N431" s="454" t="s">
        <v>113</v>
      </c>
      <c r="O431" s="446" t="s">
        <v>1377</v>
      </c>
      <c r="P431" s="428" t="str">
        <f>IF(tabProjList[[#This Row],[Link 1]]&lt;&gt;"",HYPERLINK(tabProjList[[#This Row],[Link 1]],"Link 1"),"")</f>
        <v>Link 1</v>
      </c>
      <c r="Q431" s="428" t="str">
        <f>IF(tabProjList[[#This Row],[Link 2]]&lt;&gt;"",HYPERLINK(tabProjList[[#This Row],[Link 2]],"Link 2"),"")</f>
        <v/>
      </c>
      <c r="R431" s="428" t="str">
        <f>IF(tabProjList[[#This Row],[Link 3]]&lt;&gt;"",HYPERLINK(tabProjList[[#This Row],[Link 3]],"Link 3"),"")</f>
        <v/>
      </c>
      <c r="S431" s="428" t="str">
        <f>IF(tabProjList[[#This Row],[Link 4]]&lt;&gt;"",HYPERLINK(tabProjList[[#This Row],[Link 4]],"Link 4"),"")</f>
        <v/>
      </c>
      <c r="T431" s="428" t="str">
        <f>IF(tabProjList[[#This Row],[Link 5]]&lt;&gt;"",HYPERLINK(tabProjList[[#This Row],[Link 5]],"Link 5"),"")</f>
        <v/>
      </c>
      <c r="U431" s="428" t="str">
        <f>IF(tabProjList[[#This Row],[Link 6]]&lt;&gt;"",HYPERLINK(tabProjList[[#This Row],[Link 6]],"Link 6"),"")</f>
        <v/>
      </c>
      <c r="V431" s="428" t="str">
        <f>IF(tabProjList[[#This Row],[Link 7]]&lt;&gt;"",HYPERLINK(tabProjList[[#This Row],[Link 7]],"Link 7"),"")</f>
        <v/>
      </c>
      <c r="W431" s="446" t="s">
        <v>1376</v>
      </c>
      <c r="X431" s="446" t="s">
        <v>413</v>
      </c>
      <c r="Y431" s="446" t="s">
        <v>413</v>
      </c>
      <c r="Z431" s="446" t="s">
        <v>413</v>
      </c>
      <c r="AA431" s="446" t="s">
        <v>413</v>
      </c>
      <c r="AB431" s="446" t="s">
        <v>413</v>
      </c>
      <c r="AC431" s="446" t="s">
        <v>413</v>
      </c>
    </row>
    <row r="432" spans="1:29" hidden="1">
      <c r="A432" s="421" t="s">
        <v>1375</v>
      </c>
      <c r="B432" s="422" t="s">
        <v>87</v>
      </c>
      <c r="C432" s="423" t="s">
        <v>1374</v>
      </c>
      <c r="D432" s="422" t="s">
        <v>779</v>
      </c>
      <c r="E432" s="453">
        <v>2021</v>
      </c>
      <c r="F432" s="472">
        <v>2023</v>
      </c>
      <c r="G432" s="453">
        <v>2024</v>
      </c>
      <c r="H432" s="453" t="s">
        <v>413</v>
      </c>
      <c r="I432" s="424" t="s">
        <v>798</v>
      </c>
      <c r="J432" s="424"/>
      <c r="K432" s="425">
        <v>0.13</v>
      </c>
      <c r="L432" s="425">
        <v>0.157</v>
      </c>
      <c r="M432" s="452" t="s">
        <v>986</v>
      </c>
      <c r="N432" s="454" t="s">
        <v>113</v>
      </c>
      <c r="O432" s="446" t="s">
        <v>1045</v>
      </c>
      <c r="P432" s="428" t="str">
        <f>IF(tabProjList[[#This Row],[Link 1]]&lt;&gt;"",HYPERLINK(tabProjList[[#This Row],[Link 1]],"Link 1"),"")</f>
        <v>Link 1</v>
      </c>
      <c r="Q432" s="428" t="str">
        <f>IF(tabProjList[[#This Row],[Link 2]]&lt;&gt;"",HYPERLINK(tabProjList[[#This Row],[Link 2]],"Link 2"),"")</f>
        <v>Link 2</v>
      </c>
      <c r="R432" s="428" t="str">
        <f>IF(tabProjList[[#This Row],[Link 3]]&lt;&gt;"",HYPERLINK(tabProjList[[#This Row],[Link 3]],"Link 3"),"")</f>
        <v>Link 3</v>
      </c>
      <c r="S432" s="428" t="str">
        <f>IF(tabProjList[[#This Row],[Link 4]]&lt;&gt;"",HYPERLINK(tabProjList[[#This Row],[Link 4]],"Link 4"),"")</f>
        <v/>
      </c>
      <c r="T432" s="428" t="str">
        <f>IF(tabProjList[[#This Row],[Link 5]]&lt;&gt;"",HYPERLINK(tabProjList[[#This Row],[Link 5]],"Link 5"),"")</f>
        <v/>
      </c>
      <c r="U432" s="428" t="str">
        <f>IF(tabProjList[[#This Row],[Link 6]]&lt;&gt;"",HYPERLINK(tabProjList[[#This Row],[Link 6]],"Link 6"),"")</f>
        <v/>
      </c>
      <c r="V432" s="428" t="str">
        <f>IF(tabProjList[[#This Row],[Link 7]]&lt;&gt;"",HYPERLINK(tabProjList[[#This Row],[Link 7]],"Link 7"),"")</f>
        <v/>
      </c>
      <c r="W432" s="446" t="s">
        <v>1044</v>
      </c>
      <c r="X432" s="446" t="s">
        <v>1043</v>
      </c>
      <c r="Y432" s="446" t="s">
        <v>1042</v>
      </c>
      <c r="Z432" s="446" t="s">
        <v>413</v>
      </c>
      <c r="AA432" s="446" t="s">
        <v>413</v>
      </c>
      <c r="AB432" s="446" t="s">
        <v>413</v>
      </c>
      <c r="AC432" s="446" t="s">
        <v>413</v>
      </c>
    </row>
    <row r="433" spans="1:29" hidden="1">
      <c r="A433" s="434" t="s">
        <v>1373</v>
      </c>
      <c r="B433" s="450" t="s">
        <v>87</v>
      </c>
      <c r="C433" s="423" t="s">
        <v>1372</v>
      </c>
      <c r="D433" s="450" t="s">
        <v>779</v>
      </c>
      <c r="E433" s="451">
        <v>2021</v>
      </c>
      <c r="F433" s="451" t="s">
        <v>413</v>
      </c>
      <c r="G433" s="451">
        <v>2025</v>
      </c>
      <c r="H433" s="451" t="s">
        <v>413</v>
      </c>
      <c r="I433" s="424" t="s">
        <v>798</v>
      </c>
      <c r="J433" s="449"/>
      <c r="K433" s="448">
        <v>5</v>
      </c>
      <c r="L433" s="448">
        <v>5</v>
      </c>
      <c r="M433" s="427" t="s">
        <v>986</v>
      </c>
      <c r="N433" s="454" t="s">
        <v>113</v>
      </c>
      <c r="O433" s="446" t="s">
        <v>1371</v>
      </c>
      <c r="P433" s="428" t="str">
        <f>IF(tabProjList[[#This Row],[Link 1]]&lt;&gt;"",HYPERLINK(tabProjList[[#This Row],[Link 1]],"Link 1"),"")</f>
        <v>Link 1</v>
      </c>
      <c r="Q433" s="428" t="str">
        <f>IF(tabProjList[[#This Row],[Link 2]]&lt;&gt;"",HYPERLINK(tabProjList[[#This Row],[Link 2]],"Link 2"),"")</f>
        <v>Link 2</v>
      </c>
      <c r="R433" s="428" t="str">
        <f>IF(tabProjList[[#This Row],[Link 3]]&lt;&gt;"",HYPERLINK(tabProjList[[#This Row],[Link 3]],"Link 3"),"")</f>
        <v/>
      </c>
      <c r="S433" s="428" t="str">
        <f>IF(tabProjList[[#This Row],[Link 4]]&lt;&gt;"",HYPERLINK(tabProjList[[#This Row],[Link 4]],"Link 4"),"")</f>
        <v/>
      </c>
      <c r="T433" s="428" t="str">
        <f>IF(tabProjList[[#This Row],[Link 5]]&lt;&gt;"",HYPERLINK(tabProjList[[#This Row],[Link 5]],"Link 5"),"")</f>
        <v/>
      </c>
      <c r="U433" s="428" t="str">
        <f>IF(tabProjList[[#This Row],[Link 6]]&lt;&gt;"",HYPERLINK(tabProjList[[#This Row],[Link 6]],"Link 6"),"")</f>
        <v/>
      </c>
      <c r="V433" s="428" t="str">
        <f>IF(tabProjList[[#This Row],[Link 7]]&lt;&gt;"",HYPERLINK(tabProjList[[#This Row],[Link 7]],"Link 7"),"")</f>
        <v/>
      </c>
      <c r="W433" s="446" t="s">
        <v>1370</v>
      </c>
      <c r="X433" s="446" t="s">
        <v>1369</v>
      </c>
      <c r="Y433" s="446" t="s">
        <v>413</v>
      </c>
      <c r="Z433" s="446" t="s">
        <v>413</v>
      </c>
      <c r="AA433" s="446" t="s">
        <v>413</v>
      </c>
      <c r="AB433" s="446" t="s">
        <v>413</v>
      </c>
      <c r="AC433" s="446" t="s">
        <v>413</v>
      </c>
    </row>
    <row r="434" spans="1:29" hidden="1">
      <c r="A434" s="434" t="s">
        <v>1368</v>
      </c>
      <c r="B434" s="450" t="s">
        <v>102</v>
      </c>
      <c r="C434" s="423" t="s">
        <v>1163</v>
      </c>
      <c r="D434" s="450" t="s">
        <v>779</v>
      </c>
      <c r="E434" s="451">
        <v>2021</v>
      </c>
      <c r="F434" s="451">
        <v>2023</v>
      </c>
      <c r="G434" s="451">
        <v>2025</v>
      </c>
      <c r="H434" s="451" t="s">
        <v>413</v>
      </c>
      <c r="I434" s="424" t="s">
        <v>798</v>
      </c>
      <c r="J434" s="449">
        <v>1</v>
      </c>
      <c r="K434" s="448">
        <v>0.75</v>
      </c>
      <c r="L434" s="448">
        <v>0.75</v>
      </c>
      <c r="M434" s="427" t="s">
        <v>881</v>
      </c>
      <c r="N434" s="454" t="s">
        <v>113</v>
      </c>
      <c r="O434" s="446" t="s">
        <v>1086</v>
      </c>
      <c r="P434" s="428" t="str">
        <f>IF(tabProjList[[#This Row],[Link 1]]&lt;&gt;"",HYPERLINK(tabProjList[[#This Row],[Link 1]],"Link 1"),"")</f>
        <v>Link 1</v>
      </c>
      <c r="Q434" s="428" t="str">
        <f>IF(tabProjList[[#This Row],[Link 2]]&lt;&gt;"",HYPERLINK(tabProjList[[#This Row],[Link 2]],"Link 2"),"")</f>
        <v>Link 2</v>
      </c>
      <c r="R434" s="428" t="str">
        <f>IF(tabProjList[[#This Row],[Link 3]]&lt;&gt;"",HYPERLINK(tabProjList[[#This Row],[Link 3]],"Link 3"),"")</f>
        <v>Link 3</v>
      </c>
      <c r="S434" s="428" t="str">
        <f>IF(tabProjList[[#This Row],[Link 4]]&lt;&gt;"",HYPERLINK(tabProjList[[#This Row],[Link 4]],"Link 4"),"")</f>
        <v/>
      </c>
      <c r="T434" s="428" t="str">
        <f>IF(tabProjList[[#This Row],[Link 5]]&lt;&gt;"",HYPERLINK(tabProjList[[#This Row],[Link 5]],"Link 5"),"")</f>
        <v/>
      </c>
      <c r="U434" s="428" t="str">
        <f>IF(tabProjList[[#This Row],[Link 6]]&lt;&gt;"",HYPERLINK(tabProjList[[#This Row],[Link 6]],"Link 6"),"")</f>
        <v/>
      </c>
      <c r="V434" s="428" t="str">
        <f>IF(tabProjList[[#This Row],[Link 7]]&lt;&gt;"",HYPERLINK(tabProjList[[#This Row],[Link 7]],"Link 7"),"")</f>
        <v/>
      </c>
      <c r="W434" s="446" t="s">
        <v>1367</v>
      </c>
      <c r="X434" s="446" t="s">
        <v>1366</v>
      </c>
      <c r="Y434" s="446" t="s">
        <v>1365</v>
      </c>
      <c r="Z434" s="446" t="s">
        <v>413</v>
      </c>
      <c r="AA434" s="446" t="s">
        <v>413</v>
      </c>
      <c r="AB434" s="446" t="s">
        <v>413</v>
      </c>
      <c r="AC434" s="446" t="s">
        <v>413</v>
      </c>
    </row>
    <row r="435" spans="1:29" hidden="1">
      <c r="A435" s="421" t="s">
        <v>1363</v>
      </c>
      <c r="B435" s="422" t="s">
        <v>427</v>
      </c>
      <c r="C435" s="423" t="s">
        <v>1364</v>
      </c>
      <c r="D435" s="422" t="s">
        <v>107</v>
      </c>
      <c r="E435" s="453">
        <v>2021</v>
      </c>
      <c r="F435" s="453">
        <v>2023</v>
      </c>
      <c r="G435" s="453" t="s">
        <v>413</v>
      </c>
      <c r="H435" s="453" t="s">
        <v>413</v>
      </c>
      <c r="I435" s="424" t="s">
        <v>798</v>
      </c>
      <c r="J435" s="424"/>
      <c r="K435" s="425"/>
      <c r="L435" s="425"/>
      <c r="M435" s="452" t="s">
        <v>918</v>
      </c>
      <c r="N435" s="454" t="s">
        <v>113</v>
      </c>
      <c r="O435" s="446" t="s">
        <v>1363</v>
      </c>
      <c r="P435" s="428" t="str">
        <f>IF(tabProjList[[#This Row],[Link 1]]&lt;&gt;"",HYPERLINK(tabProjList[[#This Row],[Link 1]],"Link 1"),"")</f>
        <v>Link 1</v>
      </c>
      <c r="Q435" s="428" t="str">
        <f>IF(tabProjList[[#This Row],[Link 2]]&lt;&gt;"",HYPERLINK(tabProjList[[#This Row],[Link 2]],"Link 2"),"")</f>
        <v>Link 2</v>
      </c>
      <c r="R435" s="428" t="str">
        <f>IF(tabProjList[[#This Row],[Link 3]]&lt;&gt;"",HYPERLINK(tabProjList[[#This Row],[Link 3]],"Link 3"),"")</f>
        <v/>
      </c>
      <c r="S435" s="428" t="str">
        <f>IF(tabProjList[[#This Row],[Link 4]]&lt;&gt;"",HYPERLINK(tabProjList[[#This Row],[Link 4]],"Link 4"),"")</f>
        <v/>
      </c>
      <c r="T435" s="428" t="str">
        <f>IF(tabProjList[[#This Row],[Link 5]]&lt;&gt;"",HYPERLINK(tabProjList[[#This Row],[Link 5]],"Link 5"),"")</f>
        <v/>
      </c>
      <c r="U435" s="428" t="str">
        <f>IF(tabProjList[[#This Row],[Link 6]]&lt;&gt;"",HYPERLINK(tabProjList[[#This Row],[Link 6]],"Link 6"),"")</f>
        <v/>
      </c>
      <c r="V435" s="428" t="str">
        <f>IF(tabProjList[[#This Row],[Link 7]]&lt;&gt;"",HYPERLINK(tabProjList[[#This Row],[Link 7]],"Link 7"),"")</f>
        <v/>
      </c>
      <c r="W435" s="446" t="s">
        <v>1362</v>
      </c>
      <c r="X435" s="446" t="s">
        <v>1361</v>
      </c>
      <c r="Y435" s="446" t="s">
        <v>413</v>
      </c>
      <c r="Z435" s="446" t="s">
        <v>413</v>
      </c>
      <c r="AA435" s="446" t="s">
        <v>413</v>
      </c>
      <c r="AB435" s="446" t="s">
        <v>413</v>
      </c>
      <c r="AC435" s="446" t="s">
        <v>413</v>
      </c>
    </row>
    <row r="436" spans="1:29" hidden="1">
      <c r="A436" s="474" t="s">
        <v>1360</v>
      </c>
      <c r="B436" s="472" t="s">
        <v>975</v>
      </c>
      <c r="C436" s="473" t="s">
        <v>1274</v>
      </c>
      <c r="D436" s="422" t="s">
        <v>908</v>
      </c>
      <c r="E436" s="453">
        <v>2022</v>
      </c>
      <c r="F436" s="472" t="s">
        <v>413</v>
      </c>
      <c r="G436" s="453">
        <v>2026</v>
      </c>
      <c r="H436" s="451" t="s">
        <v>413</v>
      </c>
      <c r="I436" s="424" t="s">
        <v>798</v>
      </c>
      <c r="J436" s="483"/>
      <c r="K436" s="470">
        <v>4</v>
      </c>
      <c r="L436" s="470">
        <v>4</v>
      </c>
      <c r="M436" s="452" t="s">
        <v>907</v>
      </c>
      <c r="N436" s="454"/>
      <c r="O436" s="446" t="s">
        <v>1273</v>
      </c>
      <c r="P436" s="428" t="str">
        <f>IF(tabProjList[[#This Row],[Link 1]]&lt;&gt;"",HYPERLINK(tabProjList[[#This Row],[Link 1]],"Link 1"),"")</f>
        <v>Link 1</v>
      </c>
      <c r="Q436" s="428" t="str">
        <f>IF(tabProjList[[#This Row],[Link 2]]&lt;&gt;"",HYPERLINK(tabProjList[[#This Row],[Link 2]],"Link 2"),"")</f>
        <v/>
      </c>
      <c r="R436" s="428" t="str">
        <f>IF(tabProjList[[#This Row],[Link 3]]&lt;&gt;"",HYPERLINK(tabProjList[[#This Row],[Link 3]],"Link 3"),"")</f>
        <v/>
      </c>
      <c r="S436" s="428" t="str">
        <f>IF(tabProjList[[#This Row],[Link 4]]&lt;&gt;"",HYPERLINK(tabProjList[[#This Row],[Link 4]],"Link 4"),"")</f>
        <v/>
      </c>
      <c r="T436" s="428" t="str">
        <f>IF(tabProjList[[#This Row],[Link 5]]&lt;&gt;"",HYPERLINK(tabProjList[[#This Row],[Link 5]],"Link 5"),"")</f>
        <v/>
      </c>
      <c r="U436" s="428" t="str">
        <f>IF(tabProjList[[#This Row],[Link 6]]&lt;&gt;"",HYPERLINK(tabProjList[[#This Row],[Link 6]],"Link 6"),"")</f>
        <v/>
      </c>
      <c r="V436" s="428" t="str">
        <f>IF(tabProjList[[#This Row],[Link 7]]&lt;&gt;"",HYPERLINK(tabProjList[[#This Row],[Link 7]],"Link 7"),"")</f>
        <v/>
      </c>
      <c r="W436" s="446" t="s">
        <v>931</v>
      </c>
      <c r="X436" s="446" t="s">
        <v>413</v>
      </c>
      <c r="Y436" s="446" t="s">
        <v>413</v>
      </c>
      <c r="Z436" s="446" t="s">
        <v>413</v>
      </c>
      <c r="AA436" s="446" t="s">
        <v>413</v>
      </c>
      <c r="AB436" s="446" t="s">
        <v>413</v>
      </c>
      <c r="AC436" s="446" t="s">
        <v>413</v>
      </c>
    </row>
    <row r="437" spans="1:29" hidden="1">
      <c r="A437" s="421" t="s">
        <v>1359</v>
      </c>
      <c r="B437" s="422" t="s">
        <v>975</v>
      </c>
      <c r="C437" s="423" t="s">
        <v>1274</v>
      </c>
      <c r="D437" s="422" t="s">
        <v>908</v>
      </c>
      <c r="E437" s="453">
        <v>2022</v>
      </c>
      <c r="F437" s="472" t="s">
        <v>413</v>
      </c>
      <c r="G437" s="453">
        <v>2026</v>
      </c>
      <c r="H437" s="453" t="s">
        <v>413</v>
      </c>
      <c r="I437" s="424" t="s">
        <v>798</v>
      </c>
      <c r="J437" s="424">
        <v>1</v>
      </c>
      <c r="K437" s="425">
        <v>4</v>
      </c>
      <c r="L437" s="425">
        <v>4</v>
      </c>
      <c r="M437" s="452" t="s">
        <v>907</v>
      </c>
      <c r="N437" s="454"/>
      <c r="O437" s="446" t="s">
        <v>1273</v>
      </c>
      <c r="P437" s="428" t="str">
        <f>IF(tabProjList[[#This Row],[Link 1]]&lt;&gt;"",HYPERLINK(tabProjList[[#This Row],[Link 1]],"Link 1"),"")</f>
        <v>Link 1</v>
      </c>
      <c r="Q437" s="428" t="str">
        <f>IF(tabProjList[[#This Row],[Link 2]]&lt;&gt;"",HYPERLINK(tabProjList[[#This Row],[Link 2]],"Link 2"),"")</f>
        <v/>
      </c>
      <c r="R437" s="428" t="str">
        <f>IF(tabProjList[[#This Row],[Link 3]]&lt;&gt;"",HYPERLINK(tabProjList[[#This Row],[Link 3]],"Link 3"),"")</f>
        <v/>
      </c>
      <c r="S437" s="428" t="str">
        <f>IF(tabProjList[[#This Row],[Link 4]]&lt;&gt;"",HYPERLINK(tabProjList[[#This Row],[Link 4]],"Link 4"),"")</f>
        <v/>
      </c>
      <c r="T437" s="428" t="str">
        <f>IF(tabProjList[[#This Row],[Link 5]]&lt;&gt;"",HYPERLINK(tabProjList[[#This Row],[Link 5]],"Link 5"),"")</f>
        <v/>
      </c>
      <c r="U437" s="428" t="str">
        <f>IF(tabProjList[[#This Row],[Link 6]]&lt;&gt;"",HYPERLINK(tabProjList[[#This Row],[Link 6]],"Link 6"),"")</f>
        <v/>
      </c>
      <c r="V437" s="428" t="str">
        <f>IF(tabProjList[[#This Row],[Link 7]]&lt;&gt;"",HYPERLINK(tabProjList[[#This Row],[Link 7]],"Link 7"),"")</f>
        <v/>
      </c>
      <c r="W437" s="446" t="s">
        <v>931</v>
      </c>
      <c r="X437" s="446" t="s">
        <v>413</v>
      </c>
      <c r="Y437" s="446" t="s">
        <v>413</v>
      </c>
      <c r="Z437" s="446" t="s">
        <v>413</v>
      </c>
      <c r="AA437" s="446" t="s">
        <v>413</v>
      </c>
      <c r="AB437" s="446" t="s">
        <v>413</v>
      </c>
      <c r="AC437" s="446" t="s">
        <v>413</v>
      </c>
    </row>
    <row r="438" spans="1:29" hidden="1">
      <c r="A438" s="434" t="s">
        <v>1358</v>
      </c>
      <c r="B438" s="450" t="s">
        <v>975</v>
      </c>
      <c r="C438" s="423" t="s">
        <v>1274</v>
      </c>
      <c r="D438" s="450" t="s">
        <v>908</v>
      </c>
      <c r="E438" s="451">
        <v>2022</v>
      </c>
      <c r="F438" s="451" t="s">
        <v>413</v>
      </c>
      <c r="G438" s="451">
        <v>2030</v>
      </c>
      <c r="H438" s="451" t="s">
        <v>413</v>
      </c>
      <c r="I438" s="424" t="s">
        <v>798</v>
      </c>
      <c r="J438" s="449">
        <v>2</v>
      </c>
      <c r="K438" s="448">
        <v>8</v>
      </c>
      <c r="L438" s="448">
        <v>8</v>
      </c>
      <c r="M438" s="427" t="s">
        <v>907</v>
      </c>
      <c r="N438" s="454"/>
      <c r="O438" s="446" t="s">
        <v>1273</v>
      </c>
      <c r="P438" s="428" t="str">
        <f>IF(tabProjList[[#This Row],[Link 1]]&lt;&gt;"",HYPERLINK(tabProjList[[#This Row],[Link 1]],"Link 1"),"")</f>
        <v>Link 1</v>
      </c>
      <c r="Q438" s="428" t="str">
        <f>IF(tabProjList[[#This Row],[Link 2]]&lt;&gt;"",HYPERLINK(tabProjList[[#This Row],[Link 2]],"Link 2"),"")</f>
        <v/>
      </c>
      <c r="R438" s="428" t="str">
        <f>IF(tabProjList[[#This Row],[Link 3]]&lt;&gt;"",HYPERLINK(tabProjList[[#This Row],[Link 3]],"Link 3"),"")</f>
        <v/>
      </c>
      <c r="S438" s="428" t="str">
        <f>IF(tabProjList[[#This Row],[Link 4]]&lt;&gt;"",HYPERLINK(tabProjList[[#This Row],[Link 4]],"Link 4"),"")</f>
        <v/>
      </c>
      <c r="T438" s="428" t="str">
        <f>IF(tabProjList[[#This Row],[Link 5]]&lt;&gt;"",HYPERLINK(tabProjList[[#This Row],[Link 5]],"Link 5"),"")</f>
        <v/>
      </c>
      <c r="U438" s="428" t="str">
        <f>IF(tabProjList[[#This Row],[Link 6]]&lt;&gt;"",HYPERLINK(tabProjList[[#This Row],[Link 6]],"Link 6"),"")</f>
        <v/>
      </c>
      <c r="V438" s="428" t="str">
        <f>IF(tabProjList[[#This Row],[Link 7]]&lt;&gt;"",HYPERLINK(tabProjList[[#This Row],[Link 7]],"Link 7"),"")</f>
        <v/>
      </c>
      <c r="W438" s="446" t="s">
        <v>931</v>
      </c>
      <c r="X438" s="446" t="s">
        <v>413</v>
      </c>
      <c r="Y438" s="446" t="s">
        <v>413</v>
      </c>
      <c r="Z438" s="446" t="s">
        <v>413</v>
      </c>
      <c r="AA438" s="446" t="s">
        <v>413</v>
      </c>
      <c r="AB438" s="446" t="s">
        <v>413</v>
      </c>
      <c r="AC438" s="446" t="s">
        <v>413</v>
      </c>
    </row>
    <row r="439" spans="1:29" hidden="1">
      <c r="A439" s="434" t="s">
        <v>1357</v>
      </c>
      <c r="B439" s="450" t="s">
        <v>110</v>
      </c>
      <c r="C439" s="423" t="s">
        <v>1355</v>
      </c>
      <c r="D439" s="450" t="s">
        <v>959</v>
      </c>
      <c r="E439" s="451">
        <v>2018</v>
      </c>
      <c r="F439" s="451">
        <v>2023</v>
      </c>
      <c r="G439" s="451">
        <v>2025</v>
      </c>
      <c r="H439" s="451" t="s">
        <v>413</v>
      </c>
      <c r="I439" s="424" t="s">
        <v>798</v>
      </c>
      <c r="J439" s="449">
        <v>1</v>
      </c>
      <c r="K439" s="448">
        <v>2.5</v>
      </c>
      <c r="L439" s="448">
        <v>2.5</v>
      </c>
      <c r="M439" s="427" t="s">
        <v>958</v>
      </c>
      <c r="N439" s="466" t="s">
        <v>113</v>
      </c>
      <c r="O439" s="446" t="s">
        <v>1166</v>
      </c>
      <c r="P439" s="428" t="str">
        <f>IF(tabProjList[[#This Row],[Link 1]]&lt;&gt;"",HYPERLINK(tabProjList[[#This Row],[Link 1]],"Link 1"),"")</f>
        <v>Link 1</v>
      </c>
      <c r="Q439" s="428" t="str">
        <f>IF(tabProjList[[#This Row],[Link 2]]&lt;&gt;"",HYPERLINK(tabProjList[[#This Row],[Link 2]],"Link 2"),"")</f>
        <v/>
      </c>
      <c r="R439" s="428" t="str">
        <f>IF(tabProjList[[#This Row],[Link 3]]&lt;&gt;"",HYPERLINK(tabProjList[[#This Row],[Link 3]],"Link 3"),"")</f>
        <v/>
      </c>
      <c r="S439" s="428" t="str">
        <f>IF(tabProjList[[#This Row],[Link 4]]&lt;&gt;"",HYPERLINK(tabProjList[[#This Row],[Link 4]],"Link 4"),"")</f>
        <v/>
      </c>
      <c r="T439" s="428" t="str">
        <f>IF(tabProjList[[#This Row],[Link 5]]&lt;&gt;"",HYPERLINK(tabProjList[[#This Row],[Link 5]],"Link 5"),"")</f>
        <v/>
      </c>
      <c r="U439" s="428" t="str">
        <f>IF(tabProjList[[#This Row],[Link 6]]&lt;&gt;"",HYPERLINK(tabProjList[[#This Row],[Link 6]],"Link 6"),"")</f>
        <v/>
      </c>
      <c r="V439" s="428" t="str">
        <f>IF(tabProjList[[#This Row],[Link 7]]&lt;&gt;"",HYPERLINK(tabProjList[[#This Row],[Link 7]],"Link 7"),"")</f>
        <v/>
      </c>
      <c r="W439" s="446" t="s">
        <v>1354</v>
      </c>
      <c r="X439" s="446" t="s">
        <v>413</v>
      </c>
      <c r="Y439" s="446" t="s">
        <v>413</v>
      </c>
      <c r="Z439" s="446" t="s">
        <v>413</v>
      </c>
      <c r="AA439" s="446" t="s">
        <v>413</v>
      </c>
      <c r="AB439" s="446" t="s">
        <v>413</v>
      </c>
      <c r="AC439" s="446" t="s">
        <v>413</v>
      </c>
    </row>
    <row r="440" spans="1:29" hidden="1">
      <c r="A440" s="434" t="s">
        <v>1356</v>
      </c>
      <c r="B440" s="450" t="s">
        <v>110</v>
      </c>
      <c r="C440" s="423" t="s">
        <v>1355</v>
      </c>
      <c r="D440" s="422" t="s">
        <v>959</v>
      </c>
      <c r="E440" s="451">
        <v>2018</v>
      </c>
      <c r="F440" s="451" t="s">
        <v>413</v>
      </c>
      <c r="G440" s="451" t="s">
        <v>413</v>
      </c>
      <c r="H440" s="451" t="s">
        <v>413</v>
      </c>
      <c r="I440" s="424" t="s">
        <v>798</v>
      </c>
      <c r="J440" s="449">
        <v>2</v>
      </c>
      <c r="K440" s="448">
        <v>2.5</v>
      </c>
      <c r="L440" s="448">
        <v>2.5</v>
      </c>
      <c r="M440" s="455" t="s">
        <v>958</v>
      </c>
      <c r="N440" s="454" t="s">
        <v>113</v>
      </c>
      <c r="O440" s="446" t="s">
        <v>1166</v>
      </c>
      <c r="P440" s="428" t="str">
        <f>IF(tabProjList[[#This Row],[Link 1]]&lt;&gt;"",HYPERLINK(tabProjList[[#This Row],[Link 1]],"Link 1"),"")</f>
        <v>Link 1</v>
      </c>
      <c r="Q440" s="428" t="str">
        <f>IF(tabProjList[[#This Row],[Link 2]]&lt;&gt;"",HYPERLINK(tabProjList[[#This Row],[Link 2]],"Link 2"),"")</f>
        <v/>
      </c>
      <c r="R440" s="428" t="str">
        <f>IF(tabProjList[[#This Row],[Link 3]]&lt;&gt;"",HYPERLINK(tabProjList[[#This Row],[Link 3]],"Link 3"),"")</f>
        <v/>
      </c>
      <c r="S440" s="428" t="str">
        <f>IF(tabProjList[[#This Row],[Link 4]]&lt;&gt;"",HYPERLINK(tabProjList[[#This Row],[Link 4]],"Link 4"),"")</f>
        <v/>
      </c>
      <c r="T440" s="428" t="str">
        <f>IF(tabProjList[[#This Row],[Link 5]]&lt;&gt;"",HYPERLINK(tabProjList[[#This Row],[Link 5]],"Link 5"),"")</f>
        <v/>
      </c>
      <c r="U440" s="428" t="str">
        <f>IF(tabProjList[[#This Row],[Link 6]]&lt;&gt;"",HYPERLINK(tabProjList[[#This Row],[Link 6]],"Link 6"),"")</f>
        <v/>
      </c>
      <c r="V440" s="428" t="str">
        <f>IF(tabProjList[[#This Row],[Link 7]]&lt;&gt;"",HYPERLINK(tabProjList[[#This Row],[Link 7]],"Link 7"),"")</f>
        <v/>
      </c>
      <c r="W440" s="446" t="s">
        <v>1354</v>
      </c>
      <c r="X440" s="446" t="s">
        <v>413</v>
      </c>
      <c r="Y440" s="446" t="s">
        <v>413</v>
      </c>
      <c r="Z440" s="446" t="s">
        <v>413</v>
      </c>
      <c r="AA440" s="446" t="s">
        <v>413</v>
      </c>
      <c r="AB440" s="446" t="s">
        <v>413</v>
      </c>
      <c r="AC440" s="446" t="s">
        <v>413</v>
      </c>
    </row>
    <row r="441" spans="1:29" hidden="1">
      <c r="A441" s="421" t="s">
        <v>1353</v>
      </c>
      <c r="B441" s="422" t="s">
        <v>87</v>
      </c>
      <c r="C441" s="423" t="s">
        <v>1352</v>
      </c>
      <c r="D441" s="422" t="s">
        <v>892</v>
      </c>
      <c r="E441" s="453">
        <v>2019</v>
      </c>
      <c r="F441" s="453" t="s">
        <v>413</v>
      </c>
      <c r="G441" s="453">
        <v>2025</v>
      </c>
      <c r="H441" s="453" t="s">
        <v>413</v>
      </c>
      <c r="I441" s="482" t="s">
        <v>798</v>
      </c>
      <c r="J441" s="424"/>
      <c r="K441" s="425">
        <v>5</v>
      </c>
      <c r="L441" s="425">
        <v>7.2</v>
      </c>
      <c r="M441" s="452" t="s">
        <v>928</v>
      </c>
      <c r="N441" s="454" t="s">
        <v>113</v>
      </c>
      <c r="O441" s="446" t="s">
        <v>1351</v>
      </c>
      <c r="P441" s="428" t="str">
        <f>IF(tabProjList[[#This Row],[Link 1]]&lt;&gt;"",HYPERLINK(tabProjList[[#This Row],[Link 1]],"Link 1"),"")</f>
        <v>Link 1</v>
      </c>
      <c r="Q441" s="428" t="str">
        <f>IF(tabProjList[[#This Row],[Link 2]]&lt;&gt;"",HYPERLINK(tabProjList[[#This Row],[Link 2]],"Link 2"),"")</f>
        <v>Link 2</v>
      </c>
      <c r="R441" s="428" t="str">
        <f>IF(tabProjList[[#This Row],[Link 3]]&lt;&gt;"",HYPERLINK(tabProjList[[#This Row],[Link 3]],"Link 3"),"")</f>
        <v/>
      </c>
      <c r="S441" s="428" t="str">
        <f>IF(tabProjList[[#This Row],[Link 4]]&lt;&gt;"",HYPERLINK(tabProjList[[#This Row],[Link 4]],"Link 4"),"")</f>
        <v/>
      </c>
      <c r="T441" s="428" t="str">
        <f>IF(tabProjList[[#This Row],[Link 5]]&lt;&gt;"",HYPERLINK(tabProjList[[#This Row],[Link 5]],"Link 5"),"")</f>
        <v/>
      </c>
      <c r="U441" s="428" t="str">
        <f>IF(tabProjList[[#This Row],[Link 6]]&lt;&gt;"",HYPERLINK(tabProjList[[#This Row],[Link 6]],"Link 6"),"")</f>
        <v/>
      </c>
      <c r="V441" s="428" t="str">
        <f>IF(tabProjList[[#This Row],[Link 7]]&lt;&gt;"",HYPERLINK(tabProjList[[#This Row],[Link 7]],"Link 7"),"")</f>
        <v/>
      </c>
      <c r="W441" s="446" t="s">
        <v>1350</v>
      </c>
      <c r="X441" s="446" t="s">
        <v>1349</v>
      </c>
      <c r="Y441" s="446" t="s">
        <v>413</v>
      </c>
      <c r="Z441" s="446" t="s">
        <v>413</v>
      </c>
      <c r="AA441" s="446" t="s">
        <v>413</v>
      </c>
      <c r="AB441" s="446" t="s">
        <v>413</v>
      </c>
      <c r="AC441" s="446" t="s">
        <v>413</v>
      </c>
    </row>
    <row r="442" spans="1:29" hidden="1">
      <c r="A442" s="421" t="s">
        <v>1348</v>
      </c>
      <c r="B442" s="422" t="s">
        <v>878</v>
      </c>
      <c r="C442" s="423" t="s">
        <v>1346</v>
      </c>
      <c r="D442" s="450" t="s">
        <v>779</v>
      </c>
      <c r="E442" s="453">
        <v>2021</v>
      </c>
      <c r="F442" s="453" t="s">
        <v>413</v>
      </c>
      <c r="G442" s="453">
        <v>2027</v>
      </c>
      <c r="H442" s="453" t="s">
        <v>413</v>
      </c>
      <c r="I442" s="424" t="s">
        <v>798</v>
      </c>
      <c r="J442" s="449">
        <v>1</v>
      </c>
      <c r="K442" s="448">
        <v>0.55000000000000004</v>
      </c>
      <c r="L442" s="448">
        <v>0.55000000000000004</v>
      </c>
      <c r="M442" s="427" t="s">
        <v>881</v>
      </c>
      <c r="N442" s="489" t="s">
        <v>113</v>
      </c>
      <c r="O442" s="446" t="s">
        <v>950</v>
      </c>
      <c r="P442" s="428" t="str">
        <f>IF(tabProjList[[#This Row],[Link 1]]&lt;&gt;"",HYPERLINK(tabProjList[[#This Row],[Link 1]],"Link 1"),"")</f>
        <v>Link 1</v>
      </c>
      <c r="Q442" s="428" t="str">
        <f>IF(tabProjList[[#This Row],[Link 2]]&lt;&gt;"",HYPERLINK(tabProjList[[#This Row],[Link 2]],"Link 2"),"")</f>
        <v/>
      </c>
      <c r="R442" s="428" t="str">
        <f>IF(tabProjList[[#This Row],[Link 3]]&lt;&gt;"",HYPERLINK(tabProjList[[#This Row],[Link 3]],"Link 3"),"")</f>
        <v/>
      </c>
      <c r="S442" s="428" t="str">
        <f>IF(tabProjList[[#This Row],[Link 4]]&lt;&gt;"",HYPERLINK(tabProjList[[#This Row],[Link 4]],"Link 4"),"")</f>
        <v/>
      </c>
      <c r="T442" s="428" t="str">
        <f>IF(tabProjList[[#This Row],[Link 5]]&lt;&gt;"",HYPERLINK(tabProjList[[#This Row],[Link 5]],"Link 5"),"")</f>
        <v/>
      </c>
      <c r="U442" s="428" t="str">
        <f>IF(tabProjList[[#This Row],[Link 6]]&lt;&gt;"",HYPERLINK(tabProjList[[#This Row],[Link 6]],"Link 6"),"")</f>
        <v/>
      </c>
      <c r="V442" s="428" t="str">
        <f>IF(tabProjList[[#This Row],[Link 7]]&lt;&gt;"",HYPERLINK(tabProjList[[#This Row],[Link 7]],"Link 7"),"")</f>
        <v/>
      </c>
      <c r="W442" s="446" t="s">
        <v>1345</v>
      </c>
      <c r="X442" s="446" t="s">
        <v>413</v>
      </c>
      <c r="Y442" s="446" t="s">
        <v>413</v>
      </c>
      <c r="Z442" s="446" t="s">
        <v>413</v>
      </c>
      <c r="AA442" s="446" t="s">
        <v>413</v>
      </c>
      <c r="AB442" s="446" t="s">
        <v>413</v>
      </c>
      <c r="AC442" s="446" t="s">
        <v>413</v>
      </c>
    </row>
    <row r="443" spans="1:29" hidden="1">
      <c r="A443" s="434" t="s">
        <v>1347</v>
      </c>
      <c r="B443" s="450" t="s">
        <v>878</v>
      </c>
      <c r="C443" s="423" t="s">
        <v>1346</v>
      </c>
      <c r="D443" s="450" t="s">
        <v>779</v>
      </c>
      <c r="E443" s="451">
        <v>2021</v>
      </c>
      <c r="F443" s="453" t="s">
        <v>413</v>
      </c>
      <c r="G443" s="451">
        <v>2029</v>
      </c>
      <c r="H443" s="451" t="s">
        <v>413</v>
      </c>
      <c r="I443" s="424" t="s">
        <v>798</v>
      </c>
      <c r="J443" s="424">
        <v>2</v>
      </c>
      <c r="K443" s="425">
        <v>0.55000000000000004</v>
      </c>
      <c r="L443" s="425">
        <v>0.55000000000000004</v>
      </c>
      <c r="M443" s="455" t="s">
        <v>881</v>
      </c>
      <c r="N443" s="489" t="s">
        <v>113</v>
      </c>
      <c r="O443" s="446" t="s">
        <v>950</v>
      </c>
      <c r="P443" s="428" t="str">
        <f>IF(tabProjList[[#This Row],[Link 1]]&lt;&gt;"",HYPERLINK(tabProjList[[#This Row],[Link 1]],"Link 1"),"")</f>
        <v>Link 1</v>
      </c>
      <c r="Q443" s="428" t="str">
        <f>IF(tabProjList[[#This Row],[Link 2]]&lt;&gt;"",HYPERLINK(tabProjList[[#This Row],[Link 2]],"Link 2"),"")</f>
        <v/>
      </c>
      <c r="R443" s="428" t="str">
        <f>IF(tabProjList[[#This Row],[Link 3]]&lt;&gt;"",HYPERLINK(tabProjList[[#This Row],[Link 3]],"Link 3"),"")</f>
        <v/>
      </c>
      <c r="S443" s="428" t="str">
        <f>IF(tabProjList[[#This Row],[Link 4]]&lt;&gt;"",HYPERLINK(tabProjList[[#This Row],[Link 4]],"Link 4"),"")</f>
        <v/>
      </c>
      <c r="T443" s="428" t="str">
        <f>IF(tabProjList[[#This Row],[Link 5]]&lt;&gt;"",HYPERLINK(tabProjList[[#This Row],[Link 5]],"Link 5"),"")</f>
        <v/>
      </c>
      <c r="U443" s="428" t="str">
        <f>IF(tabProjList[[#This Row],[Link 6]]&lt;&gt;"",HYPERLINK(tabProjList[[#This Row],[Link 6]],"Link 6"),"")</f>
        <v/>
      </c>
      <c r="V443" s="428" t="str">
        <f>IF(tabProjList[[#This Row],[Link 7]]&lt;&gt;"",HYPERLINK(tabProjList[[#This Row],[Link 7]],"Link 7"),"")</f>
        <v/>
      </c>
      <c r="W443" s="446" t="s">
        <v>1345</v>
      </c>
      <c r="X443" s="446" t="s">
        <v>413</v>
      </c>
      <c r="Y443" s="446" t="s">
        <v>413</v>
      </c>
      <c r="Z443" s="446" t="s">
        <v>413</v>
      </c>
      <c r="AA443" s="446" t="s">
        <v>413</v>
      </c>
      <c r="AB443" s="446" t="s">
        <v>413</v>
      </c>
      <c r="AC443" s="446" t="s">
        <v>413</v>
      </c>
    </row>
    <row r="444" spans="1:29" hidden="1">
      <c r="A444" s="421" t="s">
        <v>1344</v>
      </c>
      <c r="B444" s="472" t="s">
        <v>992</v>
      </c>
      <c r="C444" s="423" t="s">
        <v>1343</v>
      </c>
      <c r="D444" s="422" t="s">
        <v>779</v>
      </c>
      <c r="E444" s="453">
        <v>2018</v>
      </c>
      <c r="F444" s="453" t="s">
        <v>413</v>
      </c>
      <c r="G444" s="453">
        <v>2025</v>
      </c>
      <c r="H444" s="451" t="s">
        <v>413</v>
      </c>
      <c r="I444" s="424" t="s">
        <v>798</v>
      </c>
      <c r="J444" s="483"/>
      <c r="K444" s="470">
        <v>0.6</v>
      </c>
      <c r="L444" s="470">
        <v>0.6</v>
      </c>
      <c r="M444" s="452" t="s">
        <v>881</v>
      </c>
      <c r="N444" s="454" t="s">
        <v>113</v>
      </c>
      <c r="O444" s="446" t="s">
        <v>885</v>
      </c>
      <c r="P444" s="428" t="str">
        <f>IF(tabProjList[[#This Row],[Link 1]]&lt;&gt;"",HYPERLINK(tabProjList[[#This Row],[Link 1]],"Link 1"),"")</f>
        <v>Link 1</v>
      </c>
      <c r="Q444" s="428" t="str">
        <f>IF(tabProjList[[#This Row],[Link 2]]&lt;&gt;"",HYPERLINK(tabProjList[[#This Row],[Link 2]],"Link 2"),"")</f>
        <v/>
      </c>
      <c r="R444" s="428" t="str">
        <f>IF(tabProjList[[#This Row],[Link 3]]&lt;&gt;"",HYPERLINK(tabProjList[[#This Row],[Link 3]],"Link 3"),"")</f>
        <v/>
      </c>
      <c r="S444" s="428" t="str">
        <f>IF(tabProjList[[#This Row],[Link 4]]&lt;&gt;"",HYPERLINK(tabProjList[[#This Row],[Link 4]],"Link 4"),"")</f>
        <v/>
      </c>
      <c r="T444" s="428" t="str">
        <f>IF(tabProjList[[#This Row],[Link 5]]&lt;&gt;"",HYPERLINK(tabProjList[[#This Row],[Link 5]],"Link 5"),"")</f>
        <v/>
      </c>
      <c r="U444" s="428" t="str">
        <f>IF(tabProjList[[#This Row],[Link 6]]&lt;&gt;"",HYPERLINK(tabProjList[[#This Row],[Link 6]],"Link 6"),"")</f>
        <v/>
      </c>
      <c r="V444" s="428" t="str">
        <f>IF(tabProjList[[#This Row],[Link 7]]&lt;&gt;"",HYPERLINK(tabProjList[[#This Row],[Link 7]],"Link 7"),"")</f>
        <v/>
      </c>
      <c r="W444" s="446" t="s">
        <v>1342</v>
      </c>
      <c r="X444" s="446" t="s">
        <v>413</v>
      </c>
      <c r="Y444" s="446" t="s">
        <v>413</v>
      </c>
      <c r="Z444" s="446" t="s">
        <v>413</v>
      </c>
      <c r="AA444" s="446" t="s">
        <v>413</v>
      </c>
      <c r="AB444" s="446" t="s">
        <v>413</v>
      </c>
      <c r="AC444" s="446" t="s">
        <v>413</v>
      </c>
    </row>
    <row r="445" spans="1:29" hidden="1">
      <c r="A445" s="421" t="s">
        <v>1341</v>
      </c>
      <c r="B445" s="422" t="s">
        <v>1337</v>
      </c>
      <c r="C445" s="423" t="s">
        <v>1336</v>
      </c>
      <c r="D445" s="422" t="s">
        <v>959</v>
      </c>
      <c r="E445" s="453">
        <v>2021</v>
      </c>
      <c r="F445" s="453" t="s">
        <v>413</v>
      </c>
      <c r="G445" s="453">
        <v>2027</v>
      </c>
      <c r="H445" s="453" t="s">
        <v>413</v>
      </c>
      <c r="I445" s="424" t="s">
        <v>798</v>
      </c>
      <c r="J445" s="424">
        <v>2</v>
      </c>
      <c r="K445" s="425">
        <v>2</v>
      </c>
      <c r="L445" s="425">
        <v>2</v>
      </c>
      <c r="M445" s="452" t="s">
        <v>958</v>
      </c>
      <c r="N445" s="454" t="s">
        <v>113</v>
      </c>
      <c r="O445" s="446" t="s">
        <v>1335</v>
      </c>
      <c r="P445" s="428" t="str">
        <f>IF(tabProjList[[#This Row],[Link 1]]&lt;&gt;"",HYPERLINK(tabProjList[[#This Row],[Link 1]],"Link 1"),"")</f>
        <v>Link 1</v>
      </c>
      <c r="Q445" s="428" t="str">
        <f>IF(tabProjList[[#This Row],[Link 2]]&lt;&gt;"",HYPERLINK(tabProjList[[#This Row],[Link 2]],"Link 2"),"")</f>
        <v>Link 2</v>
      </c>
      <c r="R445" s="428" t="str">
        <f>IF(tabProjList[[#This Row],[Link 3]]&lt;&gt;"",HYPERLINK(tabProjList[[#This Row],[Link 3]],"Link 3"),"")</f>
        <v>Link 3</v>
      </c>
      <c r="S445" s="428" t="str">
        <f>IF(tabProjList[[#This Row],[Link 4]]&lt;&gt;"",HYPERLINK(tabProjList[[#This Row],[Link 4]],"Link 4"),"")</f>
        <v/>
      </c>
      <c r="T445" s="428" t="str">
        <f>IF(tabProjList[[#This Row],[Link 5]]&lt;&gt;"",HYPERLINK(tabProjList[[#This Row],[Link 5]],"Link 5"),"")</f>
        <v/>
      </c>
      <c r="U445" s="428" t="str">
        <f>IF(tabProjList[[#This Row],[Link 6]]&lt;&gt;"",HYPERLINK(tabProjList[[#This Row],[Link 6]],"Link 6"),"")</f>
        <v/>
      </c>
      <c r="V445" s="428" t="str">
        <f>IF(tabProjList[[#This Row],[Link 7]]&lt;&gt;"",HYPERLINK(tabProjList[[#This Row],[Link 7]],"Link 7"),"")</f>
        <v/>
      </c>
      <c r="W445" s="446" t="s">
        <v>1340</v>
      </c>
      <c r="X445" s="446" t="s">
        <v>1339</v>
      </c>
      <c r="Y445" s="446" t="s">
        <v>931</v>
      </c>
      <c r="Z445" s="446" t="s">
        <v>413</v>
      </c>
      <c r="AA445" s="446" t="s">
        <v>413</v>
      </c>
      <c r="AB445" s="446" t="s">
        <v>413</v>
      </c>
      <c r="AC445" s="446" t="s">
        <v>413</v>
      </c>
    </row>
    <row r="446" spans="1:29" hidden="1">
      <c r="A446" s="421" t="s">
        <v>1341</v>
      </c>
      <c r="B446" s="422" t="s">
        <v>1337</v>
      </c>
      <c r="C446" s="423" t="s">
        <v>1336</v>
      </c>
      <c r="D446" s="450" t="s">
        <v>959</v>
      </c>
      <c r="E446" s="453">
        <v>2021</v>
      </c>
      <c r="F446" s="453" t="s">
        <v>413</v>
      </c>
      <c r="G446" s="453">
        <v>2025</v>
      </c>
      <c r="H446" s="453" t="s">
        <v>413</v>
      </c>
      <c r="I446" s="424" t="s">
        <v>798</v>
      </c>
      <c r="J446" s="424">
        <v>1</v>
      </c>
      <c r="K446" s="425">
        <v>1</v>
      </c>
      <c r="L446" s="425">
        <v>1</v>
      </c>
      <c r="M446" s="427" t="s">
        <v>958</v>
      </c>
      <c r="N446" s="489" t="s">
        <v>113</v>
      </c>
      <c r="O446" s="446" t="s">
        <v>1335</v>
      </c>
      <c r="P446" s="428" t="str">
        <f>IF(tabProjList[[#This Row],[Link 1]]&lt;&gt;"",HYPERLINK(tabProjList[[#This Row],[Link 1]],"Link 1"),"")</f>
        <v>Link 1</v>
      </c>
      <c r="Q446" s="428" t="str">
        <f>IF(tabProjList[[#This Row],[Link 2]]&lt;&gt;"",HYPERLINK(tabProjList[[#This Row],[Link 2]],"Link 2"),"")</f>
        <v>Link 2</v>
      </c>
      <c r="R446" s="428" t="str">
        <f>IF(tabProjList[[#This Row],[Link 3]]&lt;&gt;"",HYPERLINK(tabProjList[[#This Row],[Link 3]],"Link 3"),"")</f>
        <v>Link 3</v>
      </c>
      <c r="S446" s="428" t="str">
        <f>IF(tabProjList[[#This Row],[Link 4]]&lt;&gt;"",HYPERLINK(tabProjList[[#This Row],[Link 4]],"Link 4"),"")</f>
        <v/>
      </c>
      <c r="T446" s="428" t="str">
        <f>IF(tabProjList[[#This Row],[Link 5]]&lt;&gt;"",HYPERLINK(tabProjList[[#This Row],[Link 5]],"Link 5"),"")</f>
        <v/>
      </c>
      <c r="U446" s="428" t="str">
        <f>IF(tabProjList[[#This Row],[Link 6]]&lt;&gt;"",HYPERLINK(tabProjList[[#This Row],[Link 6]],"Link 6"),"")</f>
        <v/>
      </c>
      <c r="V446" s="428" t="str">
        <f>IF(tabProjList[[#This Row],[Link 7]]&lt;&gt;"",HYPERLINK(tabProjList[[#This Row],[Link 7]],"Link 7"),"")</f>
        <v/>
      </c>
      <c r="W446" s="446" t="s">
        <v>1340</v>
      </c>
      <c r="X446" s="446" t="s">
        <v>1339</v>
      </c>
      <c r="Y446" s="446" t="s">
        <v>931</v>
      </c>
      <c r="Z446" s="446" t="s">
        <v>413</v>
      </c>
      <c r="AA446" s="446" t="s">
        <v>413</v>
      </c>
      <c r="AB446" s="446" t="s">
        <v>413</v>
      </c>
      <c r="AC446" s="446" t="s">
        <v>413</v>
      </c>
    </row>
    <row r="447" spans="1:29" hidden="1">
      <c r="A447" s="421" t="s">
        <v>1338</v>
      </c>
      <c r="B447" s="422" t="s">
        <v>1337</v>
      </c>
      <c r="C447" s="423" t="s">
        <v>1336</v>
      </c>
      <c r="D447" s="424" t="s">
        <v>779</v>
      </c>
      <c r="E447" s="425">
        <v>2022</v>
      </c>
      <c r="F447" s="425" t="s">
        <v>413</v>
      </c>
      <c r="G447" s="425">
        <v>2025</v>
      </c>
      <c r="H447" s="425" t="s">
        <v>413</v>
      </c>
      <c r="I447" s="424" t="s">
        <v>798</v>
      </c>
      <c r="J447" s="424"/>
      <c r="K447" s="425">
        <v>1</v>
      </c>
      <c r="L447" s="425">
        <v>1</v>
      </c>
      <c r="M447" s="452" t="s">
        <v>899</v>
      </c>
      <c r="N447" s="454" t="s">
        <v>113</v>
      </c>
      <c r="O447" s="446" t="s">
        <v>1335</v>
      </c>
      <c r="P447" s="428" t="str">
        <f>IF(tabProjList[[#This Row],[Link 1]]&lt;&gt;"",HYPERLINK(tabProjList[[#This Row],[Link 1]],"Link 1"),"")</f>
        <v>Link 1</v>
      </c>
      <c r="Q447" s="428" t="str">
        <f>IF(tabProjList[[#This Row],[Link 2]]&lt;&gt;"",HYPERLINK(tabProjList[[#This Row],[Link 2]],"Link 2"),"")</f>
        <v/>
      </c>
      <c r="R447" s="428" t="str">
        <f>IF(tabProjList[[#This Row],[Link 3]]&lt;&gt;"",HYPERLINK(tabProjList[[#This Row],[Link 3]],"Link 3"),"")</f>
        <v/>
      </c>
      <c r="S447" s="428" t="str">
        <f>IF(tabProjList[[#This Row],[Link 4]]&lt;&gt;"",HYPERLINK(tabProjList[[#This Row],[Link 4]],"Link 4"),"")</f>
        <v/>
      </c>
      <c r="T447" s="428" t="str">
        <f>IF(tabProjList[[#This Row],[Link 5]]&lt;&gt;"",HYPERLINK(tabProjList[[#This Row],[Link 5]],"Link 5"),"")</f>
        <v/>
      </c>
      <c r="U447" s="428" t="str">
        <f>IF(tabProjList[[#This Row],[Link 6]]&lt;&gt;"",HYPERLINK(tabProjList[[#This Row],[Link 6]],"Link 6"),"")</f>
        <v/>
      </c>
      <c r="V447" s="428" t="str">
        <f>IF(tabProjList[[#This Row],[Link 7]]&lt;&gt;"",HYPERLINK(tabProjList[[#This Row],[Link 7]],"Link 7"),"")</f>
        <v/>
      </c>
      <c r="W447" s="446" t="s">
        <v>931</v>
      </c>
      <c r="X447" s="446" t="s">
        <v>413</v>
      </c>
      <c r="Y447" s="446" t="s">
        <v>413</v>
      </c>
      <c r="Z447" s="446" t="s">
        <v>413</v>
      </c>
      <c r="AA447" s="446" t="s">
        <v>413</v>
      </c>
      <c r="AB447" s="446" t="s">
        <v>413</v>
      </c>
      <c r="AC447" s="446" t="s">
        <v>413</v>
      </c>
    </row>
    <row r="448" spans="1:29" hidden="1">
      <c r="A448" s="421" t="s">
        <v>1334</v>
      </c>
      <c r="B448" s="422" t="s">
        <v>992</v>
      </c>
      <c r="C448" s="423" t="s">
        <v>1333</v>
      </c>
      <c r="D448" s="422" t="s">
        <v>777</v>
      </c>
      <c r="E448" s="453">
        <v>2020</v>
      </c>
      <c r="F448" s="453" t="s">
        <v>413</v>
      </c>
      <c r="G448" s="453">
        <v>2025</v>
      </c>
      <c r="H448" s="453" t="s">
        <v>413</v>
      </c>
      <c r="I448" s="422" t="s">
        <v>798</v>
      </c>
      <c r="J448" s="424"/>
      <c r="K448" s="425">
        <v>0.5</v>
      </c>
      <c r="L448" s="425">
        <v>0.5</v>
      </c>
      <c r="M448" s="452" t="s">
        <v>986</v>
      </c>
      <c r="N448" s="454" t="s">
        <v>101</v>
      </c>
      <c r="O448" s="446"/>
      <c r="P448" s="428" t="str">
        <f>IF(tabProjList[[#This Row],[Link 1]]&lt;&gt;"",HYPERLINK(tabProjList[[#This Row],[Link 1]],"Link 1"),"")</f>
        <v>Link 1</v>
      </c>
      <c r="Q448" s="428" t="str">
        <f>IF(tabProjList[[#This Row],[Link 2]]&lt;&gt;"",HYPERLINK(tabProjList[[#This Row],[Link 2]],"Link 2"),"")</f>
        <v>Link 2</v>
      </c>
      <c r="R448" s="428" t="str">
        <f>IF(tabProjList[[#This Row],[Link 3]]&lt;&gt;"",HYPERLINK(tabProjList[[#This Row],[Link 3]],"Link 3"),"")</f>
        <v>Link 3</v>
      </c>
      <c r="S448" s="428" t="str">
        <f>IF(tabProjList[[#This Row],[Link 4]]&lt;&gt;"",HYPERLINK(tabProjList[[#This Row],[Link 4]],"Link 4"),"")</f>
        <v/>
      </c>
      <c r="T448" s="428" t="str">
        <f>IF(tabProjList[[#This Row],[Link 5]]&lt;&gt;"",HYPERLINK(tabProjList[[#This Row],[Link 5]],"Link 5"),"")</f>
        <v/>
      </c>
      <c r="U448" s="428" t="str">
        <f>IF(tabProjList[[#This Row],[Link 6]]&lt;&gt;"",HYPERLINK(tabProjList[[#This Row],[Link 6]],"Link 6"),"")</f>
        <v/>
      </c>
      <c r="V448" s="428" t="str">
        <f>IF(tabProjList[[#This Row],[Link 7]]&lt;&gt;"",HYPERLINK(tabProjList[[#This Row],[Link 7]],"Link 7"),"")</f>
        <v/>
      </c>
      <c r="W448" s="446" t="s">
        <v>1332</v>
      </c>
      <c r="X448" s="446" t="s">
        <v>1331</v>
      </c>
      <c r="Y448" s="446" t="s">
        <v>1330</v>
      </c>
      <c r="Z448" s="446" t="s">
        <v>413</v>
      </c>
      <c r="AA448" s="446" t="s">
        <v>413</v>
      </c>
      <c r="AB448" s="446" t="s">
        <v>413</v>
      </c>
      <c r="AC448" s="446" t="s">
        <v>413</v>
      </c>
    </row>
    <row r="449" spans="1:29" hidden="1">
      <c r="A449" s="421" t="s">
        <v>1329</v>
      </c>
      <c r="B449" s="422" t="s">
        <v>975</v>
      </c>
      <c r="C449" s="423" t="s">
        <v>1324</v>
      </c>
      <c r="D449" s="422" t="s">
        <v>959</v>
      </c>
      <c r="E449" s="453">
        <v>2021</v>
      </c>
      <c r="F449" s="453" t="s">
        <v>413</v>
      </c>
      <c r="G449" s="453">
        <v>2030</v>
      </c>
      <c r="H449" s="453" t="s">
        <v>413</v>
      </c>
      <c r="I449" s="422" t="s">
        <v>798</v>
      </c>
      <c r="J449" s="449">
        <v>1</v>
      </c>
      <c r="K449" s="448">
        <v>2</v>
      </c>
      <c r="L449" s="448">
        <v>3</v>
      </c>
      <c r="M449" s="452" t="s">
        <v>958</v>
      </c>
      <c r="N449" s="454" t="s">
        <v>113</v>
      </c>
      <c r="O449" s="446" t="s">
        <v>1323</v>
      </c>
      <c r="P449" s="428" t="str">
        <f>IF(tabProjList[[#This Row],[Link 1]]&lt;&gt;"",HYPERLINK(tabProjList[[#This Row],[Link 1]],"Link 1"),"")</f>
        <v>Link 1</v>
      </c>
      <c r="Q449" s="428" t="str">
        <f>IF(tabProjList[[#This Row],[Link 2]]&lt;&gt;"",HYPERLINK(tabProjList[[#This Row],[Link 2]],"Link 2"),"")</f>
        <v>Link 2</v>
      </c>
      <c r="R449" s="428" t="str">
        <f>IF(tabProjList[[#This Row],[Link 3]]&lt;&gt;"",HYPERLINK(tabProjList[[#This Row],[Link 3]],"Link 3"),"")</f>
        <v>Link 3</v>
      </c>
      <c r="S449" s="428" t="str">
        <f>IF(tabProjList[[#This Row],[Link 4]]&lt;&gt;"",HYPERLINK(tabProjList[[#This Row],[Link 4]],"Link 4"),"")</f>
        <v>Link 4</v>
      </c>
      <c r="T449" s="428" t="str">
        <f>IF(tabProjList[[#This Row],[Link 5]]&lt;&gt;"",HYPERLINK(tabProjList[[#This Row],[Link 5]],"Link 5"),"")</f>
        <v/>
      </c>
      <c r="U449" s="428" t="str">
        <f>IF(tabProjList[[#This Row],[Link 6]]&lt;&gt;"",HYPERLINK(tabProjList[[#This Row],[Link 6]],"Link 6"),"")</f>
        <v/>
      </c>
      <c r="V449" s="428" t="str">
        <f>IF(tabProjList[[#This Row],[Link 7]]&lt;&gt;"",HYPERLINK(tabProjList[[#This Row],[Link 7]],"Link 7"),"")</f>
        <v/>
      </c>
      <c r="W449" s="446" t="s">
        <v>1328</v>
      </c>
      <c r="X449" s="446" t="s">
        <v>1327</v>
      </c>
      <c r="Y449" s="446" t="s">
        <v>1302</v>
      </c>
      <c r="Z449" s="446" t="s">
        <v>1326</v>
      </c>
      <c r="AA449" s="446" t="s">
        <v>413</v>
      </c>
      <c r="AB449" s="446" t="s">
        <v>413</v>
      </c>
      <c r="AC449" s="446" t="s">
        <v>413</v>
      </c>
    </row>
    <row r="450" spans="1:29" hidden="1">
      <c r="A450" s="434" t="s">
        <v>1325</v>
      </c>
      <c r="B450" s="450" t="s">
        <v>975</v>
      </c>
      <c r="C450" s="423" t="s">
        <v>1324</v>
      </c>
      <c r="D450" s="450" t="s">
        <v>959</v>
      </c>
      <c r="E450" s="451">
        <v>2021</v>
      </c>
      <c r="F450" s="451" t="s">
        <v>413</v>
      </c>
      <c r="G450" s="451">
        <v>2032</v>
      </c>
      <c r="H450" s="451" t="s">
        <v>413</v>
      </c>
      <c r="I450" s="424" t="s">
        <v>798</v>
      </c>
      <c r="J450" s="449">
        <v>2</v>
      </c>
      <c r="K450" s="448">
        <v>10</v>
      </c>
      <c r="L450" s="448">
        <v>10</v>
      </c>
      <c r="M450" s="427" t="s">
        <v>958</v>
      </c>
      <c r="N450" s="466" t="s">
        <v>113</v>
      </c>
      <c r="O450" s="446" t="s">
        <v>1323</v>
      </c>
      <c r="P450" s="428" t="str">
        <f>IF(tabProjList[[#This Row],[Link 1]]&lt;&gt;"",HYPERLINK(tabProjList[[#This Row],[Link 1]],"Link 1"),"")</f>
        <v>Link 1</v>
      </c>
      <c r="Q450" s="428" t="str">
        <f>IF(tabProjList[[#This Row],[Link 2]]&lt;&gt;"",HYPERLINK(tabProjList[[#This Row],[Link 2]],"Link 2"),"")</f>
        <v/>
      </c>
      <c r="R450" s="428" t="str">
        <f>IF(tabProjList[[#This Row],[Link 3]]&lt;&gt;"",HYPERLINK(tabProjList[[#This Row],[Link 3]],"Link 3"),"")</f>
        <v/>
      </c>
      <c r="S450" s="428" t="str">
        <f>IF(tabProjList[[#This Row],[Link 4]]&lt;&gt;"",HYPERLINK(tabProjList[[#This Row],[Link 4]],"Link 4"),"")</f>
        <v/>
      </c>
      <c r="T450" s="428" t="str">
        <f>IF(tabProjList[[#This Row],[Link 5]]&lt;&gt;"",HYPERLINK(tabProjList[[#This Row],[Link 5]],"Link 5"),"")</f>
        <v/>
      </c>
      <c r="U450" s="428" t="str">
        <f>IF(tabProjList[[#This Row],[Link 6]]&lt;&gt;"",HYPERLINK(tabProjList[[#This Row],[Link 6]],"Link 6"),"")</f>
        <v/>
      </c>
      <c r="V450" s="428" t="str">
        <f>IF(tabProjList[[#This Row],[Link 7]]&lt;&gt;"",HYPERLINK(tabProjList[[#This Row],[Link 7]],"Link 7"),"")</f>
        <v/>
      </c>
      <c r="W450" s="446" t="s">
        <v>931</v>
      </c>
      <c r="X450" s="446" t="s">
        <v>413</v>
      </c>
      <c r="Y450" s="446" t="s">
        <v>413</v>
      </c>
      <c r="Z450" s="446" t="s">
        <v>413</v>
      </c>
      <c r="AA450" s="446" t="s">
        <v>413</v>
      </c>
      <c r="AB450" s="446" t="s">
        <v>413</v>
      </c>
      <c r="AC450" s="446" t="s">
        <v>413</v>
      </c>
    </row>
    <row r="451" spans="1:29">
      <c r="A451" s="487" t="s">
        <v>825</v>
      </c>
      <c r="B451" s="462" t="s">
        <v>87</v>
      </c>
      <c r="C451" s="464" t="s">
        <v>1322</v>
      </c>
      <c r="D451" s="480" t="s">
        <v>892</v>
      </c>
      <c r="E451" s="486">
        <v>2022</v>
      </c>
      <c r="F451" s="486" t="s">
        <v>413</v>
      </c>
      <c r="G451" s="486">
        <v>2024</v>
      </c>
      <c r="H451" s="486" t="s">
        <v>413</v>
      </c>
      <c r="I451" s="479" t="s">
        <v>798</v>
      </c>
      <c r="J451" s="479">
        <v>1</v>
      </c>
      <c r="K451" s="477">
        <v>0.01</v>
      </c>
      <c r="L451" s="477">
        <v>0.01</v>
      </c>
      <c r="M451" s="476" t="s">
        <v>350</v>
      </c>
      <c r="N451" s="475" t="s">
        <v>113</v>
      </c>
      <c r="O451" s="457"/>
      <c r="P451" s="456" t="str">
        <f>IF(tabProjList[[#This Row],[Link 1]]&lt;&gt;"",HYPERLINK(tabProjList[[#This Row],[Link 1]],"Link 1"),"")</f>
        <v>Link 1</v>
      </c>
      <c r="Q451" s="456" t="str">
        <f>IF(tabProjList[[#This Row],[Link 2]]&lt;&gt;"",HYPERLINK(tabProjList[[#This Row],[Link 2]],"Link 2"),"")</f>
        <v/>
      </c>
      <c r="R451" s="456" t="str">
        <f>IF(tabProjList[[#This Row],[Link 3]]&lt;&gt;"",HYPERLINK(tabProjList[[#This Row],[Link 3]],"Link 3"),"")</f>
        <v/>
      </c>
      <c r="S451" s="456" t="str">
        <f>IF(tabProjList[[#This Row],[Link 4]]&lt;&gt;"",HYPERLINK(tabProjList[[#This Row],[Link 4]],"Link 4"),"")</f>
        <v/>
      </c>
      <c r="T451" s="456" t="str">
        <f>IF(tabProjList[[#This Row],[Link 5]]&lt;&gt;"",HYPERLINK(tabProjList[[#This Row],[Link 5]],"Link 5"),"")</f>
        <v/>
      </c>
      <c r="U451" s="456" t="str">
        <f>IF(tabProjList[[#This Row],[Link 6]]&lt;&gt;"",HYPERLINK(tabProjList[[#This Row],[Link 6]],"Link 6"),"")</f>
        <v/>
      </c>
      <c r="V451" s="456" t="str">
        <f>IF(tabProjList[[#This Row],[Link 7]]&lt;&gt;"",HYPERLINK(tabProjList[[#This Row],[Link 7]],"Link 7"),"")</f>
        <v/>
      </c>
      <c r="W451" s="446" t="s">
        <v>1321</v>
      </c>
      <c r="X451" s="446" t="s">
        <v>413</v>
      </c>
      <c r="Y451" s="446" t="s">
        <v>413</v>
      </c>
      <c r="Z451" s="446" t="s">
        <v>413</v>
      </c>
      <c r="AA451" s="446" t="s">
        <v>413</v>
      </c>
      <c r="AB451" s="446" t="s">
        <v>413</v>
      </c>
      <c r="AC451" s="446" t="s">
        <v>413</v>
      </c>
    </row>
    <row r="452" spans="1:29">
      <c r="A452" s="465" t="s">
        <v>827</v>
      </c>
      <c r="B452" s="480" t="s">
        <v>87</v>
      </c>
      <c r="C452" s="464" t="s">
        <v>1322</v>
      </c>
      <c r="D452" s="462" t="s">
        <v>892</v>
      </c>
      <c r="E452" s="463">
        <v>2022</v>
      </c>
      <c r="F452" s="463" t="s">
        <v>413</v>
      </c>
      <c r="G452" s="463">
        <v>2026</v>
      </c>
      <c r="H452" s="463" t="s">
        <v>413</v>
      </c>
      <c r="I452" s="479" t="s">
        <v>798</v>
      </c>
      <c r="J452" s="461">
        <v>2</v>
      </c>
      <c r="K452" s="460">
        <v>0.2</v>
      </c>
      <c r="L452" s="460">
        <v>0.2</v>
      </c>
      <c r="M452" s="459" t="s">
        <v>350</v>
      </c>
      <c r="N452" s="475" t="s">
        <v>113</v>
      </c>
      <c r="O452" s="457"/>
      <c r="P452" s="456" t="str">
        <f>IF(tabProjList[[#This Row],[Link 1]]&lt;&gt;"",HYPERLINK(tabProjList[[#This Row],[Link 1]],"Link 1"),"")</f>
        <v>Link 1</v>
      </c>
      <c r="Q452" s="456" t="str">
        <f>IF(tabProjList[[#This Row],[Link 2]]&lt;&gt;"",HYPERLINK(tabProjList[[#This Row],[Link 2]],"Link 2"),"")</f>
        <v/>
      </c>
      <c r="R452" s="456" t="str">
        <f>IF(tabProjList[[#This Row],[Link 3]]&lt;&gt;"",HYPERLINK(tabProjList[[#This Row],[Link 3]],"Link 3"),"")</f>
        <v/>
      </c>
      <c r="S452" s="456" t="str">
        <f>IF(tabProjList[[#This Row],[Link 4]]&lt;&gt;"",HYPERLINK(tabProjList[[#This Row],[Link 4]],"Link 4"),"")</f>
        <v/>
      </c>
      <c r="T452" s="456" t="str">
        <f>IF(tabProjList[[#This Row],[Link 5]]&lt;&gt;"",HYPERLINK(tabProjList[[#This Row],[Link 5]],"Link 5"),"")</f>
        <v/>
      </c>
      <c r="U452" s="456" t="str">
        <f>IF(tabProjList[[#This Row],[Link 6]]&lt;&gt;"",HYPERLINK(tabProjList[[#This Row],[Link 6]],"Link 6"),"")</f>
        <v/>
      </c>
      <c r="V452" s="456" t="str">
        <f>IF(tabProjList[[#This Row],[Link 7]]&lt;&gt;"",HYPERLINK(tabProjList[[#This Row],[Link 7]],"Link 7"),"")</f>
        <v/>
      </c>
      <c r="W452" s="446" t="s">
        <v>1321</v>
      </c>
      <c r="X452" s="446" t="s">
        <v>413</v>
      </c>
      <c r="Y452" s="446" t="s">
        <v>413</v>
      </c>
      <c r="Z452" s="446" t="s">
        <v>413</v>
      </c>
      <c r="AA452" s="446" t="s">
        <v>413</v>
      </c>
      <c r="AB452" s="446" t="s">
        <v>413</v>
      </c>
      <c r="AC452" s="446" t="s">
        <v>413</v>
      </c>
    </row>
    <row r="453" spans="1:29">
      <c r="A453" s="487" t="s">
        <v>829</v>
      </c>
      <c r="B453" s="462" t="s">
        <v>87</v>
      </c>
      <c r="C453" s="464" t="s">
        <v>1322</v>
      </c>
      <c r="D453" s="480" t="s">
        <v>892</v>
      </c>
      <c r="E453" s="486">
        <v>2022</v>
      </c>
      <c r="F453" s="486" t="s">
        <v>413</v>
      </c>
      <c r="G453" s="486">
        <v>2028</v>
      </c>
      <c r="H453" s="486" t="s">
        <v>413</v>
      </c>
      <c r="I453" s="480" t="s">
        <v>798</v>
      </c>
      <c r="J453" s="461">
        <v>3</v>
      </c>
      <c r="K453" s="460">
        <v>0.8</v>
      </c>
      <c r="L453" s="460">
        <v>0.8</v>
      </c>
      <c r="M453" s="476" t="s">
        <v>350</v>
      </c>
      <c r="N453" s="488" t="s">
        <v>113</v>
      </c>
      <c r="O453" s="457"/>
      <c r="P453" s="456" t="str">
        <f>IF(tabProjList[[#This Row],[Link 1]]&lt;&gt;"",HYPERLINK(tabProjList[[#This Row],[Link 1]],"Link 1"),"")</f>
        <v>Link 1</v>
      </c>
      <c r="Q453" s="456" t="str">
        <f>IF(tabProjList[[#This Row],[Link 2]]&lt;&gt;"",HYPERLINK(tabProjList[[#This Row],[Link 2]],"Link 2"),"")</f>
        <v/>
      </c>
      <c r="R453" s="456" t="str">
        <f>IF(tabProjList[[#This Row],[Link 3]]&lt;&gt;"",HYPERLINK(tabProjList[[#This Row],[Link 3]],"Link 3"),"")</f>
        <v/>
      </c>
      <c r="S453" s="456" t="str">
        <f>IF(tabProjList[[#This Row],[Link 4]]&lt;&gt;"",HYPERLINK(tabProjList[[#This Row],[Link 4]],"Link 4"),"")</f>
        <v/>
      </c>
      <c r="T453" s="456" t="str">
        <f>IF(tabProjList[[#This Row],[Link 5]]&lt;&gt;"",HYPERLINK(tabProjList[[#This Row],[Link 5]],"Link 5"),"")</f>
        <v/>
      </c>
      <c r="U453" s="456" t="str">
        <f>IF(tabProjList[[#This Row],[Link 6]]&lt;&gt;"",HYPERLINK(tabProjList[[#This Row],[Link 6]],"Link 6"),"")</f>
        <v/>
      </c>
      <c r="V453" s="456" t="str">
        <f>IF(tabProjList[[#This Row],[Link 7]]&lt;&gt;"",HYPERLINK(tabProjList[[#This Row],[Link 7]],"Link 7"),"")</f>
        <v/>
      </c>
      <c r="W453" s="446" t="s">
        <v>1321</v>
      </c>
      <c r="X453" s="446" t="s">
        <v>413</v>
      </c>
      <c r="Y453" s="446" t="s">
        <v>413</v>
      </c>
      <c r="Z453" s="446" t="s">
        <v>413</v>
      </c>
      <c r="AA453" s="446" t="s">
        <v>413</v>
      </c>
      <c r="AB453" s="446" t="s">
        <v>413</v>
      </c>
      <c r="AC453" s="446" t="s">
        <v>413</v>
      </c>
    </row>
    <row r="454" spans="1:29">
      <c r="A454" s="487" t="s">
        <v>831</v>
      </c>
      <c r="B454" s="462" t="s">
        <v>87</v>
      </c>
      <c r="C454" s="464" t="s">
        <v>1322</v>
      </c>
      <c r="D454" s="480" t="s">
        <v>892</v>
      </c>
      <c r="E454" s="486">
        <v>2022</v>
      </c>
      <c r="F454" s="486" t="s">
        <v>413</v>
      </c>
      <c r="G454" s="486">
        <v>2028</v>
      </c>
      <c r="H454" s="486" t="s">
        <v>413</v>
      </c>
      <c r="I454" s="480" t="s">
        <v>798</v>
      </c>
      <c r="J454" s="479">
        <v>4</v>
      </c>
      <c r="K454" s="477">
        <v>4</v>
      </c>
      <c r="L454" s="477">
        <v>4</v>
      </c>
      <c r="M454" s="476" t="s">
        <v>350</v>
      </c>
      <c r="N454" s="475" t="s">
        <v>113</v>
      </c>
      <c r="O454" s="457"/>
      <c r="P454" s="456" t="str">
        <f>IF(tabProjList[[#This Row],[Link 1]]&lt;&gt;"",HYPERLINK(tabProjList[[#This Row],[Link 1]],"Link 1"),"")</f>
        <v>Link 1</v>
      </c>
      <c r="Q454" s="456" t="str">
        <f>IF(tabProjList[[#This Row],[Link 2]]&lt;&gt;"",HYPERLINK(tabProjList[[#This Row],[Link 2]],"Link 2"),"")</f>
        <v/>
      </c>
      <c r="R454" s="456" t="str">
        <f>IF(tabProjList[[#This Row],[Link 3]]&lt;&gt;"",HYPERLINK(tabProjList[[#This Row],[Link 3]],"Link 3"),"")</f>
        <v/>
      </c>
      <c r="S454" s="456" t="str">
        <f>IF(tabProjList[[#This Row],[Link 4]]&lt;&gt;"",HYPERLINK(tabProjList[[#This Row],[Link 4]],"Link 4"),"")</f>
        <v/>
      </c>
      <c r="T454" s="456" t="str">
        <f>IF(tabProjList[[#This Row],[Link 5]]&lt;&gt;"",HYPERLINK(tabProjList[[#This Row],[Link 5]],"Link 5"),"")</f>
        <v/>
      </c>
      <c r="U454" s="456" t="str">
        <f>IF(tabProjList[[#This Row],[Link 6]]&lt;&gt;"",HYPERLINK(tabProjList[[#This Row],[Link 6]],"Link 6"),"")</f>
        <v/>
      </c>
      <c r="V454" s="456" t="str">
        <f>IF(tabProjList[[#This Row],[Link 7]]&lt;&gt;"",HYPERLINK(tabProjList[[#This Row],[Link 7]],"Link 7"),"")</f>
        <v/>
      </c>
      <c r="W454" s="446" t="s">
        <v>1321</v>
      </c>
      <c r="X454" s="446" t="s">
        <v>413</v>
      </c>
      <c r="Y454" s="446" t="s">
        <v>413</v>
      </c>
      <c r="Z454" s="446" t="s">
        <v>413</v>
      </c>
      <c r="AA454" s="446" t="s">
        <v>413</v>
      </c>
      <c r="AB454" s="446" t="s">
        <v>413</v>
      </c>
      <c r="AC454" s="446" t="s">
        <v>413</v>
      </c>
    </row>
    <row r="455" spans="1:29" hidden="1">
      <c r="A455" s="421" t="s">
        <v>1320</v>
      </c>
      <c r="B455" s="450" t="s">
        <v>878</v>
      </c>
      <c r="C455" s="423" t="s">
        <v>1318</v>
      </c>
      <c r="D455" s="422" t="s">
        <v>779</v>
      </c>
      <c r="E455" s="453">
        <v>2021</v>
      </c>
      <c r="F455" s="453">
        <v>2023</v>
      </c>
      <c r="G455" s="453">
        <v>2026</v>
      </c>
      <c r="H455" s="453" t="s">
        <v>413</v>
      </c>
      <c r="I455" s="422" t="s">
        <v>798</v>
      </c>
      <c r="J455" s="424">
        <v>1</v>
      </c>
      <c r="K455" s="425">
        <v>1.2</v>
      </c>
      <c r="L455" s="425">
        <v>1.2</v>
      </c>
      <c r="M455" s="427" t="s">
        <v>923</v>
      </c>
      <c r="N455" s="454" t="s">
        <v>113</v>
      </c>
      <c r="O455" s="446" t="s">
        <v>1317</v>
      </c>
      <c r="P455" s="428" t="str">
        <f>IF(tabProjList[[#This Row],[Link 1]]&lt;&gt;"",HYPERLINK(tabProjList[[#This Row],[Link 1]],"Link 1"),"")</f>
        <v>Link 1</v>
      </c>
      <c r="Q455" s="428" t="str">
        <f>IF(tabProjList[[#This Row],[Link 2]]&lt;&gt;"",HYPERLINK(tabProjList[[#This Row],[Link 2]],"Link 2"),"")</f>
        <v>Link 2</v>
      </c>
      <c r="R455" s="428" t="str">
        <f>IF(tabProjList[[#This Row],[Link 3]]&lt;&gt;"",HYPERLINK(tabProjList[[#This Row],[Link 3]],"Link 3"),"")</f>
        <v/>
      </c>
      <c r="S455" s="428" t="str">
        <f>IF(tabProjList[[#This Row],[Link 4]]&lt;&gt;"",HYPERLINK(tabProjList[[#This Row],[Link 4]],"Link 4"),"")</f>
        <v/>
      </c>
      <c r="T455" s="428" t="str">
        <f>IF(tabProjList[[#This Row],[Link 5]]&lt;&gt;"",HYPERLINK(tabProjList[[#This Row],[Link 5]],"Link 5"),"")</f>
        <v/>
      </c>
      <c r="U455" s="428" t="str">
        <f>IF(tabProjList[[#This Row],[Link 6]]&lt;&gt;"",HYPERLINK(tabProjList[[#This Row],[Link 6]],"Link 6"),"")</f>
        <v/>
      </c>
      <c r="V455" s="428" t="str">
        <f>IF(tabProjList[[#This Row],[Link 7]]&lt;&gt;"",HYPERLINK(tabProjList[[#This Row],[Link 7]],"Link 7"),"")</f>
        <v/>
      </c>
      <c r="W455" s="446" t="s">
        <v>1316</v>
      </c>
      <c r="X455" s="446" t="s">
        <v>1315</v>
      </c>
      <c r="Y455" s="446" t="s">
        <v>413</v>
      </c>
      <c r="Z455" s="446" t="s">
        <v>413</v>
      </c>
      <c r="AA455" s="446" t="s">
        <v>413</v>
      </c>
      <c r="AB455" s="446" t="s">
        <v>413</v>
      </c>
      <c r="AC455" s="446" t="s">
        <v>413</v>
      </c>
    </row>
    <row r="456" spans="1:29" hidden="1">
      <c r="A456" s="421" t="s">
        <v>1319</v>
      </c>
      <c r="B456" s="450" t="s">
        <v>878</v>
      </c>
      <c r="C456" s="423" t="s">
        <v>1318</v>
      </c>
      <c r="D456" s="422" t="s">
        <v>779</v>
      </c>
      <c r="E456" s="453">
        <v>2021</v>
      </c>
      <c r="F456" s="453">
        <v>2023</v>
      </c>
      <c r="G456" s="453">
        <v>2026</v>
      </c>
      <c r="H456" s="453" t="s">
        <v>413</v>
      </c>
      <c r="I456" s="424" t="s">
        <v>798</v>
      </c>
      <c r="J456" s="424">
        <v>2</v>
      </c>
      <c r="K456" s="425">
        <v>1.8</v>
      </c>
      <c r="L456" s="425">
        <v>1.8</v>
      </c>
      <c r="M456" s="427" t="s">
        <v>923</v>
      </c>
      <c r="N456" s="454" t="s">
        <v>113</v>
      </c>
      <c r="O456" s="446" t="s">
        <v>1317</v>
      </c>
      <c r="P456" s="428" t="str">
        <f>IF(tabProjList[[#This Row],[Link 1]]&lt;&gt;"",HYPERLINK(tabProjList[[#This Row],[Link 1]],"Link 1"),"")</f>
        <v>Link 1</v>
      </c>
      <c r="Q456" s="428" t="str">
        <f>IF(tabProjList[[#This Row],[Link 2]]&lt;&gt;"",HYPERLINK(tabProjList[[#This Row],[Link 2]],"Link 2"),"")</f>
        <v>Link 2</v>
      </c>
      <c r="R456" s="428" t="str">
        <f>IF(tabProjList[[#This Row],[Link 3]]&lt;&gt;"",HYPERLINK(tabProjList[[#This Row],[Link 3]],"Link 3"),"")</f>
        <v/>
      </c>
      <c r="S456" s="428" t="str">
        <f>IF(tabProjList[[#This Row],[Link 4]]&lt;&gt;"",HYPERLINK(tabProjList[[#This Row],[Link 4]],"Link 4"),"")</f>
        <v/>
      </c>
      <c r="T456" s="428" t="str">
        <f>IF(tabProjList[[#This Row],[Link 5]]&lt;&gt;"",HYPERLINK(tabProjList[[#This Row],[Link 5]],"Link 5"),"")</f>
        <v/>
      </c>
      <c r="U456" s="428" t="str">
        <f>IF(tabProjList[[#This Row],[Link 6]]&lt;&gt;"",HYPERLINK(tabProjList[[#This Row],[Link 6]],"Link 6"),"")</f>
        <v/>
      </c>
      <c r="V456" s="428" t="str">
        <f>IF(tabProjList[[#This Row],[Link 7]]&lt;&gt;"",HYPERLINK(tabProjList[[#This Row],[Link 7]],"Link 7"),"")</f>
        <v/>
      </c>
      <c r="W456" s="446" t="s">
        <v>1316</v>
      </c>
      <c r="X456" s="446" t="s">
        <v>1315</v>
      </c>
      <c r="Y456" s="446" t="s">
        <v>413</v>
      </c>
      <c r="Z456" s="446" t="s">
        <v>413</v>
      </c>
      <c r="AA456" s="446" t="s">
        <v>413</v>
      </c>
      <c r="AB456" s="446" t="s">
        <v>413</v>
      </c>
      <c r="AC456" s="446" t="s">
        <v>413</v>
      </c>
    </row>
    <row r="457" spans="1:29" hidden="1">
      <c r="A457" s="434" t="s">
        <v>1313</v>
      </c>
      <c r="B457" s="450" t="s">
        <v>102</v>
      </c>
      <c r="C457" s="423" t="s">
        <v>1314</v>
      </c>
      <c r="D457" s="450" t="s">
        <v>892</v>
      </c>
      <c r="E457" s="451">
        <v>2022</v>
      </c>
      <c r="F457" s="451" t="s">
        <v>413</v>
      </c>
      <c r="G457" s="451" t="s">
        <v>413</v>
      </c>
      <c r="H457" s="451" t="s">
        <v>413</v>
      </c>
      <c r="I457" s="422" t="s">
        <v>798</v>
      </c>
      <c r="J457" s="449"/>
      <c r="K457" s="448"/>
      <c r="L457" s="448"/>
      <c r="M457" s="452" t="s">
        <v>928</v>
      </c>
      <c r="N457" s="466" t="s">
        <v>898</v>
      </c>
      <c r="O457" s="446" t="s">
        <v>1313</v>
      </c>
      <c r="P457" s="428" t="str">
        <f>IF(tabProjList[[#This Row],[Link 1]]&lt;&gt;"",HYPERLINK(tabProjList[[#This Row],[Link 1]],"Link 1"),"")</f>
        <v>Link 1</v>
      </c>
      <c r="Q457" s="428" t="str">
        <f>IF(tabProjList[[#This Row],[Link 2]]&lt;&gt;"",HYPERLINK(tabProjList[[#This Row],[Link 2]],"Link 2"),"")</f>
        <v>Link 2</v>
      </c>
      <c r="R457" s="428" t="str">
        <f>IF(tabProjList[[#This Row],[Link 3]]&lt;&gt;"",HYPERLINK(tabProjList[[#This Row],[Link 3]],"Link 3"),"")</f>
        <v/>
      </c>
      <c r="S457" s="428" t="str">
        <f>IF(tabProjList[[#This Row],[Link 4]]&lt;&gt;"",HYPERLINK(tabProjList[[#This Row],[Link 4]],"Link 4"),"")</f>
        <v/>
      </c>
      <c r="T457" s="428" t="str">
        <f>IF(tabProjList[[#This Row],[Link 5]]&lt;&gt;"",HYPERLINK(tabProjList[[#This Row],[Link 5]],"Link 5"),"")</f>
        <v/>
      </c>
      <c r="U457" s="428" t="str">
        <f>IF(tabProjList[[#This Row],[Link 6]]&lt;&gt;"",HYPERLINK(tabProjList[[#This Row],[Link 6]],"Link 6"),"")</f>
        <v/>
      </c>
      <c r="V457" s="428" t="str">
        <f>IF(tabProjList[[#This Row],[Link 7]]&lt;&gt;"",HYPERLINK(tabProjList[[#This Row],[Link 7]],"Link 7"),"")</f>
        <v/>
      </c>
      <c r="W457" s="446" t="s">
        <v>1023</v>
      </c>
      <c r="X457" s="446" t="s">
        <v>1312</v>
      </c>
      <c r="Y457" s="446" t="s">
        <v>413</v>
      </c>
      <c r="Z457" s="446" t="s">
        <v>413</v>
      </c>
      <c r="AA457" s="446" t="s">
        <v>413</v>
      </c>
      <c r="AB457" s="446" t="s">
        <v>413</v>
      </c>
      <c r="AC457" s="446" t="s">
        <v>413</v>
      </c>
    </row>
    <row r="458" spans="1:29" hidden="1">
      <c r="A458" s="421" t="s">
        <v>1311</v>
      </c>
      <c r="B458" s="422" t="s">
        <v>87</v>
      </c>
      <c r="C458" s="423" t="s">
        <v>1292</v>
      </c>
      <c r="D458" s="422" t="s">
        <v>959</v>
      </c>
      <c r="E458" s="453">
        <v>2017</v>
      </c>
      <c r="F458" s="472" t="s">
        <v>413</v>
      </c>
      <c r="G458" s="453" t="s">
        <v>413</v>
      </c>
      <c r="H458" s="453" t="s">
        <v>413</v>
      </c>
      <c r="I458" s="424" t="s">
        <v>798</v>
      </c>
      <c r="J458" s="424"/>
      <c r="K458" s="425">
        <v>3</v>
      </c>
      <c r="L458" s="425">
        <v>3</v>
      </c>
      <c r="M458" s="452" t="s">
        <v>918</v>
      </c>
      <c r="N458" s="454" t="s">
        <v>113</v>
      </c>
      <c r="O458" s="446" t="s">
        <v>1311</v>
      </c>
      <c r="P458" s="428" t="str">
        <f>IF(tabProjList[[#This Row],[Link 1]]&lt;&gt;"",HYPERLINK(tabProjList[[#This Row],[Link 1]],"Link 1"),"")</f>
        <v>Link 1</v>
      </c>
      <c r="Q458" s="428" t="str">
        <f>IF(tabProjList[[#This Row],[Link 2]]&lt;&gt;"",HYPERLINK(tabProjList[[#This Row],[Link 2]],"Link 2"),"")</f>
        <v/>
      </c>
      <c r="R458" s="428" t="str">
        <f>IF(tabProjList[[#This Row],[Link 3]]&lt;&gt;"",HYPERLINK(tabProjList[[#This Row],[Link 3]],"Link 3"),"")</f>
        <v/>
      </c>
      <c r="S458" s="428" t="str">
        <f>IF(tabProjList[[#This Row],[Link 4]]&lt;&gt;"",HYPERLINK(tabProjList[[#This Row],[Link 4]],"Link 4"),"")</f>
        <v/>
      </c>
      <c r="T458" s="428" t="str">
        <f>IF(tabProjList[[#This Row],[Link 5]]&lt;&gt;"",HYPERLINK(tabProjList[[#This Row],[Link 5]],"Link 5"),"")</f>
        <v/>
      </c>
      <c r="U458" s="428" t="str">
        <f>IF(tabProjList[[#This Row],[Link 6]]&lt;&gt;"",HYPERLINK(tabProjList[[#This Row],[Link 6]],"Link 6"),"")</f>
        <v/>
      </c>
      <c r="V458" s="428" t="str">
        <f>IF(tabProjList[[#This Row],[Link 7]]&lt;&gt;"",HYPERLINK(tabProjList[[#This Row],[Link 7]],"Link 7"),"")</f>
        <v/>
      </c>
      <c r="W458" s="446" t="s">
        <v>1310</v>
      </c>
      <c r="X458" s="446" t="s">
        <v>413</v>
      </c>
      <c r="Y458" s="446" t="s">
        <v>413</v>
      </c>
      <c r="Z458" s="446" t="s">
        <v>413</v>
      </c>
      <c r="AA458" s="446" t="s">
        <v>413</v>
      </c>
      <c r="AB458" s="446" t="s">
        <v>413</v>
      </c>
      <c r="AC458" s="446" t="s">
        <v>413</v>
      </c>
    </row>
    <row r="459" spans="1:29" hidden="1">
      <c r="A459" s="434" t="s">
        <v>1309</v>
      </c>
      <c r="B459" s="450" t="s">
        <v>975</v>
      </c>
      <c r="C459" s="423" t="s">
        <v>1307</v>
      </c>
      <c r="D459" s="450" t="s">
        <v>959</v>
      </c>
      <c r="E459" s="451">
        <v>2020</v>
      </c>
      <c r="F459" s="451">
        <v>2024</v>
      </c>
      <c r="G459" s="451">
        <v>2025</v>
      </c>
      <c r="H459" s="451" t="s">
        <v>413</v>
      </c>
      <c r="I459" s="424" t="s">
        <v>798</v>
      </c>
      <c r="J459" s="449">
        <v>1</v>
      </c>
      <c r="K459" s="448">
        <v>1.5</v>
      </c>
      <c r="L459" s="448">
        <v>1.5</v>
      </c>
      <c r="M459" s="455" t="s">
        <v>958</v>
      </c>
      <c r="N459" s="466" t="s">
        <v>113</v>
      </c>
      <c r="O459" s="446" t="s">
        <v>1306</v>
      </c>
      <c r="P459" s="428" t="str">
        <f>IF(tabProjList[[#This Row],[Link 1]]&lt;&gt;"",HYPERLINK(tabProjList[[#This Row],[Link 1]],"Link 1"),"")</f>
        <v>Link 1</v>
      </c>
      <c r="Q459" s="428" t="str">
        <f>IF(tabProjList[[#This Row],[Link 2]]&lt;&gt;"",HYPERLINK(tabProjList[[#This Row],[Link 2]],"Link 2"),"")</f>
        <v>Link 2</v>
      </c>
      <c r="R459" s="428" t="str">
        <f>IF(tabProjList[[#This Row],[Link 3]]&lt;&gt;"",HYPERLINK(tabProjList[[#This Row],[Link 3]],"Link 3"),"")</f>
        <v>Link 3</v>
      </c>
      <c r="S459" s="428" t="str">
        <f>IF(tabProjList[[#This Row],[Link 4]]&lt;&gt;"",HYPERLINK(tabProjList[[#This Row],[Link 4]],"Link 4"),"")</f>
        <v>Link 4</v>
      </c>
      <c r="T459" s="428" t="str">
        <f>IF(tabProjList[[#This Row],[Link 5]]&lt;&gt;"",HYPERLINK(tabProjList[[#This Row],[Link 5]],"Link 5"),"")</f>
        <v>Link 5</v>
      </c>
      <c r="U459" s="428" t="str">
        <f>IF(tabProjList[[#This Row],[Link 6]]&lt;&gt;"",HYPERLINK(tabProjList[[#This Row],[Link 6]],"Link 6"),"")</f>
        <v/>
      </c>
      <c r="V459" s="428" t="str">
        <f>IF(tabProjList[[#This Row],[Link 7]]&lt;&gt;"",HYPERLINK(tabProjList[[#This Row],[Link 7]],"Link 7"),"")</f>
        <v/>
      </c>
      <c r="W459" s="446" t="s">
        <v>1305</v>
      </c>
      <c r="X459" s="446" t="s">
        <v>1304</v>
      </c>
      <c r="Y459" s="446" t="s">
        <v>1303</v>
      </c>
      <c r="Z459" s="446" t="s">
        <v>1302</v>
      </c>
      <c r="AA459" s="446" t="s">
        <v>1301</v>
      </c>
      <c r="AB459" s="446" t="s">
        <v>413</v>
      </c>
      <c r="AC459" s="446" t="s">
        <v>413</v>
      </c>
    </row>
    <row r="460" spans="1:29" hidden="1">
      <c r="A460" s="421" t="s">
        <v>1308</v>
      </c>
      <c r="B460" s="422" t="s">
        <v>975</v>
      </c>
      <c r="C460" s="423" t="s">
        <v>1307</v>
      </c>
      <c r="D460" s="422" t="s">
        <v>959</v>
      </c>
      <c r="E460" s="453">
        <v>2020</v>
      </c>
      <c r="F460" s="453" t="s">
        <v>413</v>
      </c>
      <c r="G460" s="453">
        <v>2030</v>
      </c>
      <c r="H460" s="453" t="s">
        <v>413</v>
      </c>
      <c r="I460" s="422" t="s">
        <v>798</v>
      </c>
      <c r="J460" s="424">
        <v>2</v>
      </c>
      <c r="K460" s="425">
        <v>6.5</v>
      </c>
      <c r="L460" s="425">
        <v>6.5</v>
      </c>
      <c r="M460" s="452" t="s">
        <v>958</v>
      </c>
      <c r="N460" s="454" t="s">
        <v>113</v>
      </c>
      <c r="O460" s="446" t="s">
        <v>1306</v>
      </c>
      <c r="P460" s="428" t="str">
        <f>IF(tabProjList[[#This Row],[Link 1]]&lt;&gt;"",HYPERLINK(tabProjList[[#This Row],[Link 1]],"Link 1"),"")</f>
        <v>Link 1</v>
      </c>
      <c r="Q460" s="428" t="str">
        <f>IF(tabProjList[[#This Row],[Link 2]]&lt;&gt;"",HYPERLINK(tabProjList[[#This Row],[Link 2]],"Link 2"),"")</f>
        <v>Link 2</v>
      </c>
      <c r="R460" s="428" t="str">
        <f>IF(tabProjList[[#This Row],[Link 3]]&lt;&gt;"",HYPERLINK(tabProjList[[#This Row],[Link 3]],"Link 3"),"")</f>
        <v>Link 3</v>
      </c>
      <c r="S460" s="428" t="str">
        <f>IF(tabProjList[[#This Row],[Link 4]]&lt;&gt;"",HYPERLINK(tabProjList[[#This Row],[Link 4]],"Link 4"),"")</f>
        <v>Link 4</v>
      </c>
      <c r="T460" s="428" t="str">
        <f>IF(tabProjList[[#This Row],[Link 5]]&lt;&gt;"",HYPERLINK(tabProjList[[#This Row],[Link 5]],"Link 5"),"")</f>
        <v>Link 5</v>
      </c>
      <c r="U460" s="428" t="str">
        <f>IF(tabProjList[[#This Row],[Link 6]]&lt;&gt;"",HYPERLINK(tabProjList[[#This Row],[Link 6]],"Link 6"),"")</f>
        <v/>
      </c>
      <c r="V460" s="428" t="str">
        <f>IF(tabProjList[[#This Row],[Link 7]]&lt;&gt;"",HYPERLINK(tabProjList[[#This Row],[Link 7]],"Link 7"),"")</f>
        <v/>
      </c>
      <c r="W460" s="446" t="s">
        <v>1305</v>
      </c>
      <c r="X460" s="446" t="s">
        <v>1304</v>
      </c>
      <c r="Y460" s="446" t="s">
        <v>1303</v>
      </c>
      <c r="Z460" s="446" t="s">
        <v>1302</v>
      </c>
      <c r="AA460" s="446" t="s">
        <v>1301</v>
      </c>
      <c r="AB460" s="446" t="s">
        <v>413</v>
      </c>
      <c r="AC460" s="446" t="s">
        <v>413</v>
      </c>
    </row>
    <row r="461" spans="1:29">
      <c r="A461" s="487" t="s">
        <v>833</v>
      </c>
      <c r="B461" s="480" t="s">
        <v>1300</v>
      </c>
      <c r="C461" s="464" t="s">
        <v>1299</v>
      </c>
      <c r="D461" s="480" t="s">
        <v>777</v>
      </c>
      <c r="E461" s="486">
        <v>2022</v>
      </c>
      <c r="F461" s="486" t="s">
        <v>413</v>
      </c>
      <c r="G461" s="486">
        <v>2024</v>
      </c>
      <c r="H461" s="486" t="s">
        <v>413</v>
      </c>
      <c r="I461" s="480" t="s">
        <v>798</v>
      </c>
      <c r="J461" s="479"/>
      <c r="K461" s="477">
        <v>1E-3</v>
      </c>
      <c r="L461" s="477">
        <v>1E-3</v>
      </c>
      <c r="M461" s="476" t="s">
        <v>350</v>
      </c>
      <c r="N461" s="475" t="s">
        <v>101</v>
      </c>
      <c r="O461" s="457"/>
      <c r="P461" s="456" t="str">
        <f>IF(tabProjList[[#This Row],[Link 1]]&lt;&gt;"",HYPERLINK(tabProjList[[#This Row],[Link 1]],"Link 1"),"")</f>
        <v>Link 1</v>
      </c>
      <c r="Q461" s="456" t="str">
        <f>IF(tabProjList[[#This Row],[Link 2]]&lt;&gt;"",HYPERLINK(tabProjList[[#This Row],[Link 2]],"Link 2"),"")</f>
        <v/>
      </c>
      <c r="R461" s="456" t="str">
        <f>IF(tabProjList[[#This Row],[Link 3]]&lt;&gt;"",HYPERLINK(tabProjList[[#This Row],[Link 3]],"Link 3"),"")</f>
        <v/>
      </c>
      <c r="S461" s="456" t="str">
        <f>IF(tabProjList[[#This Row],[Link 4]]&lt;&gt;"",HYPERLINK(tabProjList[[#This Row],[Link 4]],"Link 4"),"")</f>
        <v/>
      </c>
      <c r="T461" s="456" t="str">
        <f>IF(tabProjList[[#This Row],[Link 5]]&lt;&gt;"",HYPERLINK(tabProjList[[#This Row],[Link 5]],"Link 5"),"")</f>
        <v/>
      </c>
      <c r="U461" s="456" t="str">
        <f>IF(tabProjList[[#This Row],[Link 6]]&lt;&gt;"",HYPERLINK(tabProjList[[#This Row],[Link 6]],"Link 6"),"")</f>
        <v/>
      </c>
      <c r="V461" s="456" t="str">
        <f>IF(tabProjList[[#This Row],[Link 7]]&lt;&gt;"",HYPERLINK(tabProjList[[#This Row],[Link 7]],"Link 7"),"")</f>
        <v/>
      </c>
      <c r="W461" s="446" t="s">
        <v>1298</v>
      </c>
      <c r="X461" s="446" t="s">
        <v>413</v>
      </c>
      <c r="Y461" s="446" t="s">
        <v>413</v>
      </c>
      <c r="Z461" s="446" t="s">
        <v>413</v>
      </c>
      <c r="AA461" s="446" t="s">
        <v>413</v>
      </c>
      <c r="AB461" s="446" t="s">
        <v>413</v>
      </c>
      <c r="AC461" s="446" t="s">
        <v>413</v>
      </c>
    </row>
    <row r="462" spans="1:29" hidden="1">
      <c r="A462" s="474" t="s">
        <v>1297</v>
      </c>
      <c r="B462" s="472" t="s">
        <v>87</v>
      </c>
      <c r="C462" s="485" t="s">
        <v>1295</v>
      </c>
      <c r="D462" s="422" t="s">
        <v>892</v>
      </c>
      <c r="E462" s="472">
        <v>2018</v>
      </c>
      <c r="F462" s="472" t="s">
        <v>413</v>
      </c>
      <c r="G462" s="451">
        <v>2023</v>
      </c>
      <c r="H462" s="451" t="s">
        <v>413</v>
      </c>
      <c r="I462" s="424" t="s">
        <v>798</v>
      </c>
      <c r="J462" s="483"/>
      <c r="K462" s="470">
        <v>0.35</v>
      </c>
      <c r="L462" s="470">
        <v>0.35</v>
      </c>
      <c r="M462" s="455" t="s">
        <v>986</v>
      </c>
      <c r="N462" s="454" t="s">
        <v>891</v>
      </c>
      <c r="O462" s="446"/>
      <c r="P462" s="428" t="str">
        <f>IF(tabProjList[[#This Row],[Link 1]]&lt;&gt;"",HYPERLINK(tabProjList[[#This Row],[Link 1]],"Link 1"),"")</f>
        <v>Link 1</v>
      </c>
      <c r="Q462" s="428" t="str">
        <f>IF(tabProjList[[#This Row],[Link 2]]&lt;&gt;"",HYPERLINK(tabProjList[[#This Row],[Link 2]],"Link 2"),"")</f>
        <v/>
      </c>
      <c r="R462" s="428" t="str">
        <f>IF(tabProjList[[#This Row],[Link 3]]&lt;&gt;"",HYPERLINK(tabProjList[[#This Row],[Link 3]],"Link 3"),"")</f>
        <v/>
      </c>
      <c r="S462" s="428" t="str">
        <f>IF(tabProjList[[#This Row],[Link 4]]&lt;&gt;"",HYPERLINK(tabProjList[[#This Row],[Link 4]],"Link 4"),"")</f>
        <v/>
      </c>
      <c r="T462" s="428" t="str">
        <f>IF(tabProjList[[#This Row],[Link 5]]&lt;&gt;"",HYPERLINK(tabProjList[[#This Row],[Link 5]],"Link 5"),"")</f>
        <v/>
      </c>
      <c r="U462" s="428" t="str">
        <f>IF(tabProjList[[#This Row],[Link 6]]&lt;&gt;"",HYPERLINK(tabProjList[[#This Row],[Link 6]],"Link 6"),"")</f>
        <v/>
      </c>
      <c r="V462" s="428" t="str">
        <f>IF(tabProjList[[#This Row],[Link 7]]&lt;&gt;"",HYPERLINK(tabProjList[[#This Row],[Link 7]],"Link 7"),"")</f>
        <v/>
      </c>
      <c r="W462" s="446" t="s">
        <v>1294</v>
      </c>
      <c r="X462" s="446" t="s">
        <v>413</v>
      </c>
      <c r="Y462" s="446" t="s">
        <v>413</v>
      </c>
      <c r="Z462" s="446" t="s">
        <v>413</v>
      </c>
      <c r="AA462" s="446" t="s">
        <v>413</v>
      </c>
      <c r="AB462" s="446" t="s">
        <v>413</v>
      </c>
      <c r="AC462" s="446" t="s">
        <v>413</v>
      </c>
    </row>
    <row r="463" spans="1:29" hidden="1">
      <c r="A463" s="421" t="s">
        <v>1296</v>
      </c>
      <c r="B463" s="422" t="s">
        <v>87</v>
      </c>
      <c r="C463" s="423" t="s">
        <v>1295</v>
      </c>
      <c r="D463" s="424" t="s">
        <v>892</v>
      </c>
      <c r="E463" s="425">
        <v>2018</v>
      </c>
      <c r="F463" s="425" t="s">
        <v>413</v>
      </c>
      <c r="G463" s="451">
        <v>2023</v>
      </c>
      <c r="H463" s="425" t="s">
        <v>413</v>
      </c>
      <c r="I463" s="424" t="s">
        <v>798</v>
      </c>
      <c r="J463" s="424"/>
      <c r="K463" s="425">
        <v>0.35</v>
      </c>
      <c r="L463" s="425">
        <v>0.35</v>
      </c>
      <c r="M463" s="427" t="s">
        <v>986</v>
      </c>
      <c r="N463" s="454" t="s">
        <v>891</v>
      </c>
      <c r="O463" s="446"/>
      <c r="P463" s="428" t="str">
        <f>IF(tabProjList[[#This Row],[Link 1]]&lt;&gt;"",HYPERLINK(tabProjList[[#This Row],[Link 1]],"Link 1"),"")</f>
        <v>Link 1</v>
      </c>
      <c r="Q463" s="428" t="str">
        <f>IF(tabProjList[[#This Row],[Link 2]]&lt;&gt;"",HYPERLINK(tabProjList[[#This Row],[Link 2]],"Link 2"),"")</f>
        <v/>
      </c>
      <c r="R463" s="428" t="str">
        <f>IF(tabProjList[[#This Row],[Link 3]]&lt;&gt;"",HYPERLINK(tabProjList[[#This Row],[Link 3]],"Link 3"),"")</f>
        <v/>
      </c>
      <c r="S463" s="428" t="str">
        <f>IF(tabProjList[[#This Row],[Link 4]]&lt;&gt;"",HYPERLINK(tabProjList[[#This Row],[Link 4]],"Link 4"),"")</f>
        <v/>
      </c>
      <c r="T463" s="428" t="str">
        <f>IF(tabProjList[[#This Row],[Link 5]]&lt;&gt;"",HYPERLINK(tabProjList[[#This Row],[Link 5]],"Link 5"),"")</f>
        <v/>
      </c>
      <c r="U463" s="428" t="str">
        <f>IF(tabProjList[[#This Row],[Link 6]]&lt;&gt;"",HYPERLINK(tabProjList[[#This Row],[Link 6]],"Link 6"),"")</f>
        <v/>
      </c>
      <c r="V463" s="428" t="str">
        <f>IF(tabProjList[[#This Row],[Link 7]]&lt;&gt;"",HYPERLINK(tabProjList[[#This Row],[Link 7]],"Link 7"),"")</f>
        <v/>
      </c>
      <c r="W463" s="446" t="s">
        <v>1294</v>
      </c>
      <c r="X463" s="446" t="s">
        <v>413</v>
      </c>
      <c r="Y463" s="446" t="s">
        <v>413</v>
      </c>
      <c r="Z463" s="446" t="s">
        <v>413</v>
      </c>
      <c r="AA463" s="446" t="s">
        <v>413</v>
      </c>
      <c r="AB463" s="446" t="s">
        <v>413</v>
      </c>
      <c r="AC463" s="446" t="s">
        <v>413</v>
      </c>
    </row>
    <row r="464" spans="1:29" hidden="1">
      <c r="A464" s="474" t="s">
        <v>1293</v>
      </c>
      <c r="B464" s="472" t="s">
        <v>87</v>
      </c>
      <c r="C464" s="485" t="s">
        <v>1292</v>
      </c>
      <c r="D464" s="422" t="s">
        <v>107</v>
      </c>
      <c r="E464" s="472">
        <v>2023</v>
      </c>
      <c r="F464" s="472" t="s">
        <v>413</v>
      </c>
      <c r="G464" s="453" t="s">
        <v>413</v>
      </c>
      <c r="H464" s="453" t="s">
        <v>413</v>
      </c>
      <c r="I464" s="424" t="s">
        <v>798</v>
      </c>
      <c r="J464" s="483"/>
      <c r="K464" s="470"/>
      <c r="L464" s="470"/>
      <c r="M464" s="452" t="s">
        <v>918</v>
      </c>
      <c r="N464" s="454" t="s">
        <v>113</v>
      </c>
      <c r="O464" s="446" t="s">
        <v>1293</v>
      </c>
      <c r="P464" s="428" t="str">
        <f>IF(tabProjList[[#This Row],[Link 1]]&lt;&gt;"",HYPERLINK(tabProjList[[#This Row],[Link 1]],"Link 1"),"")</f>
        <v>Link 1</v>
      </c>
      <c r="Q464" s="428" t="str">
        <f>IF(tabProjList[[#This Row],[Link 2]]&lt;&gt;"",HYPERLINK(tabProjList[[#This Row],[Link 2]],"Link 2"),"")</f>
        <v/>
      </c>
      <c r="R464" s="428" t="str">
        <f>IF(tabProjList[[#This Row],[Link 3]]&lt;&gt;"",HYPERLINK(tabProjList[[#This Row],[Link 3]],"Link 3"),"")</f>
        <v/>
      </c>
      <c r="S464" s="428" t="str">
        <f>IF(tabProjList[[#This Row],[Link 4]]&lt;&gt;"",HYPERLINK(tabProjList[[#This Row],[Link 4]],"Link 4"),"")</f>
        <v/>
      </c>
      <c r="T464" s="428" t="str">
        <f>IF(tabProjList[[#This Row],[Link 5]]&lt;&gt;"",HYPERLINK(tabProjList[[#This Row],[Link 5]],"Link 5"),"")</f>
        <v/>
      </c>
      <c r="U464" s="428" t="str">
        <f>IF(tabProjList[[#This Row],[Link 6]]&lt;&gt;"",HYPERLINK(tabProjList[[#This Row],[Link 6]],"Link 6"),"")</f>
        <v/>
      </c>
      <c r="V464" s="428" t="str">
        <f>IF(tabProjList[[#This Row],[Link 7]]&lt;&gt;"",HYPERLINK(tabProjList[[#This Row],[Link 7]],"Link 7"),"")</f>
        <v/>
      </c>
      <c r="W464" s="446" t="s">
        <v>1009</v>
      </c>
      <c r="X464" s="446" t="s">
        <v>413</v>
      </c>
      <c r="Y464" s="446" t="s">
        <v>413</v>
      </c>
      <c r="Z464" s="446" t="s">
        <v>413</v>
      </c>
      <c r="AA464" s="446" t="s">
        <v>413</v>
      </c>
      <c r="AB464" s="446" t="s">
        <v>413</v>
      </c>
      <c r="AC464" s="446" t="s">
        <v>413</v>
      </c>
    </row>
    <row r="465" spans="1:29" hidden="1">
      <c r="A465" s="421" t="s">
        <v>1291</v>
      </c>
      <c r="B465" s="422" t="s">
        <v>87</v>
      </c>
      <c r="C465" s="423" t="s">
        <v>1292</v>
      </c>
      <c r="D465" s="424" t="s">
        <v>107</v>
      </c>
      <c r="E465" s="425">
        <v>2023</v>
      </c>
      <c r="F465" s="425" t="s">
        <v>413</v>
      </c>
      <c r="G465" s="425" t="s">
        <v>413</v>
      </c>
      <c r="H465" s="425" t="s">
        <v>413</v>
      </c>
      <c r="I465" s="424" t="s">
        <v>798</v>
      </c>
      <c r="J465" s="424"/>
      <c r="K465" s="425"/>
      <c r="L465" s="425"/>
      <c r="M465" s="452" t="s">
        <v>918</v>
      </c>
      <c r="N465" s="454" t="s">
        <v>113</v>
      </c>
      <c r="O465" s="446" t="s">
        <v>1291</v>
      </c>
      <c r="P465" s="428" t="str">
        <f>IF(tabProjList[[#This Row],[Link 1]]&lt;&gt;"",HYPERLINK(tabProjList[[#This Row],[Link 1]],"Link 1"),"")</f>
        <v>Link 1</v>
      </c>
      <c r="Q465" s="428" t="str">
        <f>IF(tabProjList[[#This Row],[Link 2]]&lt;&gt;"",HYPERLINK(tabProjList[[#This Row],[Link 2]],"Link 2"),"")</f>
        <v/>
      </c>
      <c r="R465" s="428" t="str">
        <f>IF(tabProjList[[#This Row],[Link 3]]&lt;&gt;"",HYPERLINK(tabProjList[[#This Row],[Link 3]],"Link 3"),"")</f>
        <v/>
      </c>
      <c r="S465" s="428" t="str">
        <f>IF(tabProjList[[#This Row],[Link 4]]&lt;&gt;"",HYPERLINK(tabProjList[[#This Row],[Link 4]],"Link 4"),"")</f>
        <v/>
      </c>
      <c r="T465" s="428" t="str">
        <f>IF(tabProjList[[#This Row],[Link 5]]&lt;&gt;"",HYPERLINK(tabProjList[[#This Row],[Link 5]],"Link 5"),"")</f>
        <v/>
      </c>
      <c r="U465" s="428" t="str">
        <f>IF(tabProjList[[#This Row],[Link 6]]&lt;&gt;"",HYPERLINK(tabProjList[[#This Row],[Link 6]],"Link 6"),"")</f>
        <v/>
      </c>
      <c r="V465" s="428" t="str">
        <f>IF(tabProjList[[#This Row],[Link 7]]&lt;&gt;"",HYPERLINK(tabProjList[[#This Row],[Link 7]],"Link 7"),"")</f>
        <v/>
      </c>
      <c r="W465" s="446" t="s">
        <v>1009</v>
      </c>
      <c r="X465" s="446" t="s">
        <v>413</v>
      </c>
      <c r="Y465" s="446" t="s">
        <v>413</v>
      </c>
      <c r="Z465" s="446" t="s">
        <v>413</v>
      </c>
      <c r="AA465" s="446" t="s">
        <v>413</v>
      </c>
      <c r="AB465" s="446" t="s">
        <v>413</v>
      </c>
      <c r="AC465" s="446" t="s">
        <v>413</v>
      </c>
    </row>
    <row r="466" spans="1:29" hidden="1">
      <c r="A466" s="421" t="s">
        <v>1290</v>
      </c>
      <c r="B466" s="422" t="s">
        <v>87</v>
      </c>
      <c r="C466" s="423" t="s">
        <v>1289</v>
      </c>
      <c r="D466" s="422" t="s">
        <v>892</v>
      </c>
      <c r="E466" s="453">
        <v>2022</v>
      </c>
      <c r="F466" s="453" t="s">
        <v>413</v>
      </c>
      <c r="G466" s="453" t="s">
        <v>413</v>
      </c>
      <c r="H466" s="453" t="s">
        <v>413</v>
      </c>
      <c r="I466" s="424" t="s">
        <v>798</v>
      </c>
      <c r="J466" s="424"/>
      <c r="K466" s="425"/>
      <c r="L466" s="425"/>
      <c r="M466" s="427" t="s">
        <v>923</v>
      </c>
      <c r="N466" s="454" t="s">
        <v>898</v>
      </c>
      <c r="O466" s="446"/>
      <c r="P466" s="428" t="str">
        <f>IF(tabProjList[[#This Row],[Link 1]]&lt;&gt;"",HYPERLINK(tabProjList[[#This Row],[Link 1]],"Link 1"),"")</f>
        <v/>
      </c>
      <c r="Q466" s="428" t="str">
        <f>IF(tabProjList[[#This Row],[Link 2]]&lt;&gt;"",HYPERLINK(tabProjList[[#This Row],[Link 2]],"Link 2"),"")</f>
        <v/>
      </c>
      <c r="R466" s="428" t="str">
        <f>IF(tabProjList[[#This Row],[Link 3]]&lt;&gt;"",HYPERLINK(tabProjList[[#This Row],[Link 3]],"Link 3"),"")</f>
        <v/>
      </c>
      <c r="S466" s="428" t="str">
        <f>IF(tabProjList[[#This Row],[Link 4]]&lt;&gt;"",HYPERLINK(tabProjList[[#This Row],[Link 4]],"Link 4"),"")</f>
        <v/>
      </c>
      <c r="T466" s="428" t="str">
        <f>IF(tabProjList[[#This Row],[Link 5]]&lt;&gt;"",HYPERLINK(tabProjList[[#This Row],[Link 5]],"Link 5"),"")</f>
        <v/>
      </c>
      <c r="U466" s="428" t="str">
        <f>IF(tabProjList[[#This Row],[Link 6]]&lt;&gt;"",HYPERLINK(tabProjList[[#This Row],[Link 6]],"Link 6"),"")</f>
        <v/>
      </c>
      <c r="V466" s="428" t="str">
        <f>IF(tabProjList[[#This Row],[Link 7]]&lt;&gt;"",HYPERLINK(tabProjList[[#This Row],[Link 7]],"Link 7"),"")</f>
        <v/>
      </c>
      <c r="W466" s="446" t="s">
        <v>413</v>
      </c>
      <c r="X466" s="446" t="s">
        <v>413</v>
      </c>
      <c r="Y466" s="446" t="s">
        <v>413</v>
      </c>
      <c r="Z466" s="446" t="s">
        <v>413</v>
      </c>
      <c r="AA466" s="446" t="s">
        <v>413</v>
      </c>
      <c r="AB466" s="446" t="s">
        <v>413</v>
      </c>
      <c r="AC466" s="446" t="s">
        <v>413</v>
      </c>
    </row>
    <row r="467" spans="1:29" hidden="1">
      <c r="A467" s="421" t="s">
        <v>1288</v>
      </c>
      <c r="B467" s="422" t="s">
        <v>1287</v>
      </c>
      <c r="C467" s="423" t="s">
        <v>1286</v>
      </c>
      <c r="D467" s="424" t="s">
        <v>892</v>
      </c>
      <c r="E467" s="425">
        <v>2018</v>
      </c>
      <c r="F467" s="425" t="s">
        <v>413</v>
      </c>
      <c r="G467" s="425">
        <v>2024</v>
      </c>
      <c r="H467" s="425" t="s">
        <v>413</v>
      </c>
      <c r="I467" s="424" t="s">
        <v>798</v>
      </c>
      <c r="J467" s="426"/>
      <c r="K467" s="425">
        <v>1</v>
      </c>
      <c r="L467" s="425">
        <v>1</v>
      </c>
      <c r="M467" s="427" t="s">
        <v>923</v>
      </c>
      <c r="N467" s="454" t="s">
        <v>898</v>
      </c>
      <c r="O467" s="446"/>
      <c r="P467" s="428" t="str">
        <f>IF(tabProjList[[#This Row],[Link 1]]&lt;&gt;"",HYPERLINK(tabProjList[[#This Row],[Link 1]],"Link 1"),"")</f>
        <v>Link 1</v>
      </c>
      <c r="Q467" s="428" t="str">
        <f>IF(tabProjList[[#This Row],[Link 2]]&lt;&gt;"",HYPERLINK(tabProjList[[#This Row],[Link 2]],"Link 2"),"")</f>
        <v/>
      </c>
      <c r="R467" s="428" t="str">
        <f>IF(tabProjList[[#This Row],[Link 3]]&lt;&gt;"",HYPERLINK(tabProjList[[#This Row],[Link 3]],"Link 3"),"")</f>
        <v/>
      </c>
      <c r="S467" s="428" t="str">
        <f>IF(tabProjList[[#This Row],[Link 4]]&lt;&gt;"",HYPERLINK(tabProjList[[#This Row],[Link 4]],"Link 4"),"")</f>
        <v/>
      </c>
      <c r="T467" s="428" t="str">
        <f>IF(tabProjList[[#This Row],[Link 5]]&lt;&gt;"",HYPERLINK(tabProjList[[#This Row],[Link 5]],"Link 5"),"")</f>
        <v/>
      </c>
      <c r="U467" s="428" t="str">
        <f>IF(tabProjList[[#This Row],[Link 6]]&lt;&gt;"",HYPERLINK(tabProjList[[#This Row],[Link 6]],"Link 6"),"")</f>
        <v/>
      </c>
      <c r="V467" s="428" t="str">
        <f>IF(tabProjList[[#This Row],[Link 7]]&lt;&gt;"",HYPERLINK(tabProjList[[#This Row],[Link 7]],"Link 7"),"")</f>
        <v/>
      </c>
      <c r="W467" s="446" t="s">
        <v>1285</v>
      </c>
      <c r="X467" s="446" t="s">
        <v>413</v>
      </c>
      <c r="Y467" s="446" t="s">
        <v>413</v>
      </c>
      <c r="Z467" s="446" t="s">
        <v>413</v>
      </c>
      <c r="AA467" s="446" t="s">
        <v>413</v>
      </c>
      <c r="AB467" s="446" t="s">
        <v>413</v>
      </c>
      <c r="AC467" s="446" t="s">
        <v>413</v>
      </c>
    </row>
    <row r="468" spans="1:29" hidden="1">
      <c r="A468" s="484" t="s">
        <v>1284</v>
      </c>
      <c r="B468" s="422" t="s">
        <v>87</v>
      </c>
      <c r="C468" s="423" t="s">
        <v>1283</v>
      </c>
      <c r="D468" s="422" t="s">
        <v>892</v>
      </c>
      <c r="E468" s="453">
        <v>2018</v>
      </c>
      <c r="F468" s="453">
        <v>2023</v>
      </c>
      <c r="G468" s="453">
        <v>2026</v>
      </c>
      <c r="H468" s="453" t="s">
        <v>413</v>
      </c>
      <c r="I468" s="424" t="s">
        <v>798</v>
      </c>
      <c r="J468" s="469"/>
      <c r="K468" s="425">
        <v>3.1</v>
      </c>
      <c r="L468" s="425">
        <v>3.6</v>
      </c>
      <c r="M468" s="452" t="s">
        <v>928</v>
      </c>
      <c r="N468" s="454" t="s">
        <v>113</v>
      </c>
      <c r="O468" s="446" t="s">
        <v>1282</v>
      </c>
      <c r="P468" s="428" t="str">
        <f>IF(tabProjList[[#This Row],[Link 1]]&lt;&gt;"",HYPERLINK(tabProjList[[#This Row],[Link 1]],"Link 1"),"")</f>
        <v>Link 1</v>
      </c>
      <c r="Q468" s="428" t="str">
        <f>IF(tabProjList[[#This Row],[Link 2]]&lt;&gt;"",HYPERLINK(tabProjList[[#This Row],[Link 2]],"Link 2"),"")</f>
        <v>Link 2</v>
      </c>
      <c r="R468" s="428" t="str">
        <f>IF(tabProjList[[#This Row],[Link 3]]&lt;&gt;"",HYPERLINK(tabProjList[[#This Row],[Link 3]],"Link 3"),"")</f>
        <v>Link 3</v>
      </c>
      <c r="S468" s="428" t="str">
        <f>IF(tabProjList[[#This Row],[Link 4]]&lt;&gt;"",HYPERLINK(tabProjList[[#This Row],[Link 4]],"Link 4"),"")</f>
        <v>Link 4</v>
      </c>
      <c r="T468" s="428" t="str">
        <f>IF(tabProjList[[#This Row],[Link 5]]&lt;&gt;"",HYPERLINK(tabProjList[[#This Row],[Link 5]],"Link 5"),"")</f>
        <v>Link 5</v>
      </c>
      <c r="U468" s="428" t="str">
        <f>IF(tabProjList[[#This Row],[Link 6]]&lt;&gt;"",HYPERLINK(tabProjList[[#This Row],[Link 6]],"Link 6"),"")</f>
        <v/>
      </c>
      <c r="V468" s="428" t="str">
        <f>IF(tabProjList[[#This Row],[Link 7]]&lt;&gt;"",HYPERLINK(tabProjList[[#This Row],[Link 7]],"Link 7"),"")</f>
        <v/>
      </c>
      <c r="W468" s="446" t="s">
        <v>1281</v>
      </c>
      <c r="X468" s="446" t="s">
        <v>1280</v>
      </c>
      <c r="Y468" s="446" t="s">
        <v>1279</v>
      </c>
      <c r="Z468" s="446" t="s">
        <v>1278</v>
      </c>
      <c r="AA468" s="446" t="s">
        <v>1277</v>
      </c>
      <c r="AB468" s="446" t="s">
        <v>413</v>
      </c>
      <c r="AC468" s="446" t="s">
        <v>413</v>
      </c>
    </row>
    <row r="469" spans="1:29" hidden="1">
      <c r="A469" s="484" t="s">
        <v>1276</v>
      </c>
      <c r="B469" s="422" t="s">
        <v>975</v>
      </c>
      <c r="C469" s="423" t="s">
        <v>1274</v>
      </c>
      <c r="D469" s="422" t="s">
        <v>107</v>
      </c>
      <c r="E469" s="453">
        <v>2022</v>
      </c>
      <c r="F469" s="453" t="s">
        <v>413</v>
      </c>
      <c r="G469" s="453">
        <v>2026</v>
      </c>
      <c r="H469" s="453" t="s">
        <v>413</v>
      </c>
      <c r="I469" s="424" t="s">
        <v>798</v>
      </c>
      <c r="J469" s="469">
        <v>1</v>
      </c>
      <c r="K469" s="425">
        <v>2.2999999999999998</v>
      </c>
      <c r="L469" s="425">
        <v>2.6</v>
      </c>
      <c r="M469" s="452" t="s">
        <v>918</v>
      </c>
      <c r="N469" s="454" t="s">
        <v>113</v>
      </c>
      <c r="O469" s="446" t="s">
        <v>1273</v>
      </c>
      <c r="P469" s="428" t="str">
        <f>IF(tabProjList[[#This Row],[Link 1]]&lt;&gt;"",HYPERLINK(tabProjList[[#This Row],[Link 1]],"Link 1"),"")</f>
        <v>Link 1</v>
      </c>
      <c r="Q469" s="428" t="str">
        <f>IF(tabProjList[[#This Row],[Link 2]]&lt;&gt;"",HYPERLINK(tabProjList[[#This Row],[Link 2]],"Link 2"),"")</f>
        <v/>
      </c>
      <c r="R469" s="428" t="str">
        <f>IF(tabProjList[[#This Row],[Link 3]]&lt;&gt;"",HYPERLINK(tabProjList[[#This Row],[Link 3]],"Link 3"),"")</f>
        <v/>
      </c>
      <c r="S469" s="428" t="str">
        <f>IF(tabProjList[[#This Row],[Link 4]]&lt;&gt;"",HYPERLINK(tabProjList[[#This Row],[Link 4]],"Link 4"),"")</f>
        <v/>
      </c>
      <c r="T469" s="428" t="str">
        <f>IF(tabProjList[[#This Row],[Link 5]]&lt;&gt;"",HYPERLINK(tabProjList[[#This Row],[Link 5]],"Link 5"),"")</f>
        <v/>
      </c>
      <c r="U469" s="428" t="str">
        <f>IF(tabProjList[[#This Row],[Link 6]]&lt;&gt;"",HYPERLINK(tabProjList[[#This Row],[Link 6]],"Link 6"),"")</f>
        <v/>
      </c>
      <c r="V469" s="428" t="str">
        <f>IF(tabProjList[[#This Row],[Link 7]]&lt;&gt;"",HYPERLINK(tabProjList[[#This Row],[Link 7]],"Link 7"),"")</f>
        <v/>
      </c>
      <c r="W469" s="446" t="s">
        <v>931</v>
      </c>
      <c r="X469" s="446" t="s">
        <v>413</v>
      </c>
      <c r="Y469" s="446" t="s">
        <v>413</v>
      </c>
      <c r="Z469" s="446" t="s">
        <v>413</v>
      </c>
      <c r="AA469" s="446" t="s">
        <v>413</v>
      </c>
      <c r="AB469" s="446" t="s">
        <v>413</v>
      </c>
      <c r="AC469" s="446" t="s">
        <v>413</v>
      </c>
    </row>
    <row r="470" spans="1:29" hidden="1">
      <c r="A470" s="474" t="s">
        <v>1275</v>
      </c>
      <c r="B470" s="472" t="s">
        <v>975</v>
      </c>
      <c r="C470" s="473" t="s">
        <v>1274</v>
      </c>
      <c r="D470" s="422" t="s">
        <v>107</v>
      </c>
      <c r="E470" s="472">
        <v>2022</v>
      </c>
      <c r="F470" s="472" t="s">
        <v>413</v>
      </c>
      <c r="G470" s="451">
        <v>2030</v>
      </c>
      <c r="H470" s="451" t="s">
        <v>413</v>
      </c>
      <c r="I470" s="424" t="s">
        <v>798</v>
      </c>
      <c r="J470" s="483">
        <v>2</v>
      </c>
      <c r="K470" s="470">
        <v>16.399999999999999</v>
      </c>
      <c r="L470" s="470">
        <v>16.399999999999999</v>
      </c>
      <c r="M470" s="455" t="s">
        <v>918</v>
      </c>
      <c r="N470" s="454" t="s">
        <v>113</v>
      </c>
      <c r="O470" s="446" t="s">
        <v>1273</v>
      </c>
      <c r="P470" s="428" t="str">
        <f>IF(tabProjList[[#This Row],[Link 1]]&lt;&gt;"",HYPERLINK(tabProjList[[#This Row],[Link 1]],"Link 1"),"")</f>
        <v>Link 1</v>
      </c>
      <c r="Q470" s="428" t="str">
        <f>IF(tabProjList[[#This Row],[Link 2]]&lt;&gt;"",HYPERLINK(tabProjList[[#This Row],[Link 2]],"Link 2"),"")</f>
        <v/>
      </c>
      <c r="R470" s="428" t="str">
        <f>IF(tabProjList[[#This Row],[Link 3]]&lt;&gt;"",HYPERLINK(tabProjList[[#This Row],[Link 3]],"Link 3"),"")</f>
        <v/>
      </c>
      <c r="S470" s="428" t="str">
        <f>IF(tabProjList[[#This Row],[Link 4]]&lt;&gt;"",HYPERLINK(tabProjList[[#This Row],[Link 4]],"Link 4"),"")</f>
        <v/>
      </c>
      <c r="T470" s="428" t="str">
        <f>IF(tabProjList[[#This Row],[Link 5]]&lt;&gt;"",HYPERLINK(tabProjList[[#This Row],[Link 5]],"Link 5"),"")</f>
        <v/>
      </c>
      <c r="U470" s="428" t="str">
        <f>IF(tabProjList[[#This Row],[Link 6]]&lt;&gt;"",HYPERLINK(tabProjList[[#This Row],[Link 6]],"Link 6"),"")</f>
        <v/>
      </c>
      <c r="V470" s="428" t="str">
        <f>IF(tabProjList[[#This Row],[Link 7]]&lt;&gt;"",HYPERLINK(tabProjList[[#This Row],[Link 7]],"Link 7"),"")</f>
        <v/>
      </c>
      <c r="W470" s="446" t="s">
        <v>931</v>
      </c>
      <c r="X470" s="446" t="s">
        <v>413</v>
      </c>
      <c r="Y470" s="446" t="s">
        <v>413</v>
      </c>
      <c r="Z470" s="446" t="s">
        <v>413</v>
      </c>
      <c r="AA470" s="446" t="s">
        <v>413</v>
      </c>
      <c r="AB470" s="446" t="s">
        <v>413</v>
      </c>
      <c r="AC470" s="446" t="s">
        <v>413</v>
      </c>
    </row>
    <row r="471" spans="1:29" hidden="1">
      <c r="A471" s="421" t="s">
        <v>1272</v>
      </c>
      <c r="B471" s="422" t="s">
        <v>878</v>
      </c>
      <c r="C471" s="423" t="s">
        <v>1270</v>
      </c>
      <c r="D471" s="422" t="s">
        <v>908</v>
      </c>
      <c r="E471" s="453">
        <v>2022</v>
      </c>
      <c r="F471" s="453" t="s">
        <v>413</v>
      </c>
      <c r="G471" s="453" t="s">
        <v>413</v>
      </c>
      <c r="H471" s="453" t="s">
        <v>413</v>
      </c>
      <c r="I471" s="424" t="s">
        <v>798</v>
      </c>
      <c r="J471" s="426">
        <v>1</v>
      </c>
      <c r="K471" s="425">
        <v>0.8</v>
      </c>
      <c r="L471" s="425">
        <v>0.8</v>
      </c>
      <c r="M471" s="427" t="s">
        <v>907</v>
      </c>
      <c r="N471" s="454"/>
      <c r="O471" s="446" t="s">
        <v>1198</v>
      </c>
      <c r="P471" s="428" t="str">
        <f>IF(tabProjList[[#This Row],[Link 1]]&lt;&gt;"",HYPERLINK(tabProjList[[#This Row],[Link 1]],"Link 1"),"")</f>
        <v>Link 1</v>
      </c>
      <c r="Q471" s="428" t="str">
        <f>IF(tabProjList[[#This Row],[Link 2]]&lt;&gt;"",HYPERLINK(tabProjList[[#This Row],[Link 2]],"Link 2"),"")</f>
        <v/>
      </c>
      <c r="R471" s="428" t="str">
        <f>IF(tabProjList[[#This Row],[Link 3]]&lt;&gt;"",HYPERLINK(tabProjList[[#This Row],[Link 3]],"Link 3"),"")</f>
        <v/>
      </c>
      <c r="S471" s="428" t="str">
        <f>IF(tabProjList[[#This Row],[Link 4]]&lt;&gt;"",HYPERLINK(tabProjList[[#This Row],[Link 4]],"Link 4"),"")</f>
        <v/>
      </c>
      <c r="T471" s="428" t="str">
        <f>IF(tabProjList[[#This Row],[Link 5]]&lt;&gt;"",HYPERLINK(tabProjList[[#This Row],[Link 5]],"Link 5"),"")</f>
        <v/>
      </c>
      <c r="U471" s="428" t="str">
        <f>IF(tabProjList[[#This Row],[Link 6]]&lt;&gt;"",HYPERLINK(tabProjList[[#This Row],[Link 6]],"Link 6"),"")</f>
        <v/>
      </c>
      <c r="V471" s="428" t="str">
        <f>IF(tabProjList[[#This Row],[Link 7]]&lt;&gt;"",HYPERLINK(tabProjList[[#This Row],[Link 7]],"Link 7"),"")</f>
        <v/>
      </c>
      <c r="W471" s="446" t="s">
        <v>1269</v>
      </c>
      <c r="X471" s="446" t="s">
        <v>413</v>
      </c>
      <c r="Y471" s="446" t="s">
        <v>413</v>
      </c>
      <c r="Z471" s="446" t="s">
        <v>413</v>
      </c>
      <c r="AA471" s="446" t="s">
        <v>413</v>
      </c>
      <c r="AB471" s="446" t="s">
        <v>413</v>
      </c>
      <c r="AC471" s="446" t="s">
        <v>413</v>
      </c>
    </row>
    <row r="472" spans="1:29" hidden="1">
      <c r="A472" s="434" t="s">
        <v>1271</v>
      </c>
      <c r="B472" s="450" t="s">
        <v>878</v>
      </c>
      <c r="C472" s="423" t="s">
        <v>1270</v>
      </c>
      <c r="D472" s="450" t="s">
        <v>908</v>
      </c>
      <c r="E472" s="451">
        <v>2022</v>
      </c>
      <c r="F472" s="451" t="s">
        <v>413</v>
      </c>
      <c r="G472" s="451" t="s">
        <v>413</v>
      </c>
      <c r="H472" s="451" t="s">
        <v>413</v>
      </c>
      <c r="I472" s="424" t="s">
        <v>798</v>
      </c>
      <c r="J472" s="449">
        <v>2</v>
      </c>
      <c r="K472" s="448">
        <v>0.39999999999999991</v>
      </c>
      <c r="L472" s="448">
        <v>0.39999999999999991</v>
      </c>
      <c r="M472" s="427" t="s">
        <v>907</v>
      </c>
      <c r="N472" s="466"/>
      <c r="O472" s="446" t="s">
        <v>1198</v>
      </c>
      <c r="P472" s="428" t="str">
        <f>IF(tabProjList[[#This Row],[Link 1]]&lt;&gt;"",HYPERLINK(tabProjList[[#This Row],[Link 1]],"Link 1"),"")</f>
        <v>Link 1</v>
      </c>
      <c r="Q472" s="428" t="str">
        <f>IF(tabProjList[[#This Row],[Link 2]]&lt;&gt;"",HYPERLINK(tabProjList[[#This Row],[Link 2]],"Link 2"),"")</f>
        <v/>
      </c>
      <c r="R472" s="428" t="str">
        <f>IF(tabProjList[[#This Row],[Link 3]]&lt;&gt;"",HYPERLINK(tabProjList[[#This Row],[Link 3]],"Link 3"),"")</f>
        <v/>
      </c>
      <c r="S472" s="428" t="str">
        <f>IF(tabProjList[[#This Row],[Link 4]]&lt;&gt;"",HYPERLINK(tabProjList[[#This Row],[Link 4]],"Link 4"),"")</f>
        <v/>
      </c>
      <c r="T472" s="428" t="str">
        <f>IF(tabProjList[[#This Row],[Link 5]]&lt;&gt;"",HYPERLINK(tabProjList[[#This Row],[Link 5]],"Link 5"),"")</f>
        <v/>
      </c>
      <c r="U472" s="428" t="str">
        <f>IF(tabProjList[[#This Row],[Link 6]]&lt;&gt;"",HYPERLINK(tabProjList[[#This Row],[Link 6]],"Link 6"),"")</f>
        <v/>
      </c>
      <c r="V472" s="428" t="str">
        <f>IF(tabProjList[[#This Row],[Link 7]]&lt;&gt;"",HYPERLINK(tabProjList[[#This Row],[Link 7]],"Link 7"),"")</f>
        <v/>
      </c>
      <c r="W472" s="446" t="s">
        <v>1269</v>
      </c>
      <c r="X472" s="446" t="s">
        <v>413</v>
      </c>
      <c r="Y472" s="446" t="s">
        <v>413</v>
      </c>
      <c r="Z472" s="446" t="s">
        <v>413</v>
      </c>
      <c r="AA472" s="446" t="s">
        <v>413</v>
      </c>
      <c r="AB472" s="446" t="s">
        <v>413</v>
      </c>
      <c r="AC472" s="446" t="s">
        <v>413</v>
      </c>
    </row>
    <row r="473" spans="1:29" hidden="1">
      <c r="A473" s="434" t="s">
        <v>1268</v>
      </c>
      <c r="B473" s="450" t="s">
        <v>1060</v>
      </c>
      <c r="C473" s="423" t="s">
        <v>1267</v>
      </c>
      <c r="D473" s="450" t="s">
        <v>892</v>
      </c>
      <c r="E473" s="451">
        <v>2021</v>
      </c>
      <c r="F473" s="451" t="s">
        <v>413</v>
      </c>
      <c r="G473" s="451">
        <v>2028</v>
      </c>
      <c r="H473" s="451" t="s">
        <v>413</v>
      </c>
      <c r="I473" s="424" t="s">
        <v>798</v>
      </c>
      <c r="J473" s="449"/>
      <c r="K473" s="448"/>
      <c r="L473" s="448"/>
      <c r="M473" s="427" t="s">
        <v>923</v>
      </c>
      <c r="N473" s="466" t="s">
        <v>898</v>
      </c>
      <c r="O473" s="446"/>
      <c r="P473" s="428" t="str">
        <f>IF(tabProjList[[#This Row],[Link 1]]&lt;&gt;"",HYPERLINK(tabProjList[[#This Row],[Link 1]],"Link 1"),"")</f>
        <v>Link 1</v>
      </c>
      <c r="Q473" s="428" t="str">
        <f>IF(tabProjList[[#This Row],[Link 2]]&lt;&gt;"",HYPERLINK(tabProjList[[#This Row],[Link 2]],"Link 2"),"")</f>
        <v/>
      </c>
      <c r="R473" s="428" t="str">
        <f>IF(tabProjList[[#This Row],[Link 3]]&lt;&gt;"",HYPERLINK(tabProjList[[#This Row],[Link 3]],"Link 3"),"")</f>
        <v/>
      </c>
      <c r="S473" s="428" t="str">
        <f>IF(tabProjList[[#This Row],[Link 4]]&lt;&gt;"",HYPERLINK(tabProjList[[#This Row],[Link 4]],"Link 4"),"")</f>
        <v/>
      </c>
      <c r="T473" s="428" t="str">
        <f>IF(tabProjList[[#This Row],[Link 5]]&lt;&gt;"",HYPERLINK(tabProjList[[#This Row],[Link 5]],"Link 5"),"")</f>
        <v/>
      </c>
      <c r="U473" s="428" t="str">
        <f>IF(tabProjList[[#This Row],[Link 6]]&lt;&gt;"",HYPERLINK(tabProjList[[#This Row],[Link 6]],"Link 6"),"")</f>
        <v/>
      </c>
      <c r="V473" s="428" t="str">
        <f>IF(tabProjList[[#This Row],[Link 7]]&lt;&gt;"",HYPERLINK(tabProjList[[#This Row],[Link 7]],"Link 7"),"")</f>
        <v/>
      </c>
      <c r="W473" s="446" t="s">
        <v>1266</v>
      </c>
      <c r="X473" s="446" t="s">
        <v>413</v>
      </c>
      <c r="Y473" s="446" t="s">
        <v>413</v>
      </c>
      <c r="Z473" s="446" t="s">
        <v>413</v>
      </c>
      <c r="AA473" s="446" t="s">
        <v>413</v>
      </c>
      <c r="AB473" s="446" t="s">
        <v>413</v>
      </c>
      <c r="AC473" s="446" t="s">
        <v>413</v>
      </c>
    </row>
    <row r="474" spans="1:29" hidden="1">
      <c r="A474" s="421" t="s">
        <v>1265</v>
      </c>
      <c r="B474" s="422" t="s">
        <v>1028</v>
      </c>
      <c r="C474" s="423" t="s">
        <v>1262</v>
      </c>
      <c r="D474" s="422" t="s">
        <v>959</v>
      </c>
      <c r="E474" s="453">
        <v>2021</v>
      </c>
      <c r="F474" s="453">
        <v>2025</v>
      </c>
      <c r="G474" s="453">
        <v>2030</v>
      </c>
      <c r="H474" s="453" t="s">
        <v>413</v>
      </c>
      <c r="I474" s="424" t="s">
        <v>798</v>
      </c>
      <c r="J474" s="424">
        <v>1</v>
      </c>
      <c r="K474" s="425">
        <v>2.5</v>
      </c>
      <c r="L474" s="425">
        <v>2.5</v>
      </c>
      <c r="M474" s="452" t="s">
        <v>958</v>
      </c>
      <c r="N474" s="454" t="s">
        <v>113</v>
      </c>
      <c r="O474" s="446" t="s">
        <v>1261</v>
      </c>
      <c r="P474" s="428" t="str">
        <f>IF(tabProjList[[#This Row],[Link 1]]&lt;&gt;"",HYPERLINK(tabProjList[[#This Row],[Link 1]],"Link 1"),"")</f>
        <v>Link 1</v>
      </c>
      <c r="Q474" s="428" t="str">
        <f>IF(tabProjList[[#This Row],[Link 2]]&lt;&gt;"",HYPERLINK(tabProjList[[#This Row],[Link 2]],"Link 2"),"")</f>
        <v/>
      </c>
      <c r="R474" s="428" t="str">
        <f>IF(tabProjList[[#This Row],[Link 3]]&lt;&gt;"",HYPERLINK(tabProjList[[#This Row],[Link 3]],"Link 3"),"")</f>
        <v/>
      </c>
      <c r="S474" s="428" t="str">
        <f>IF(tabProjList[[#This Row],[Link 4]]&lt;&gt;"",HYPERLINK(tabProjList[[#This Row],[Link 4]],"Link 4"),"")</f>
        <v/>
      </c>
      <c r="T474" s="428" t="str">
        <f>IF(tabProjList[[#This Row],[Link 5]]&lt;&gt;"",HYPERLINK(tabProjList[[#This Row],[Link 5]],"Link 5"),"")</f>
        <v/>
      </c>
      <c r="U474" s="428" t="str">
        <f>IF(tabProjList[[#This Row],[Link 6]]&lt;&gt;"",HYPERLINK(tabProjList[[#This Row],[Link 6]],"Link 6"),"")</f>
        <v/>
      </c>
      <c r="V474" s="428" t="str">
        <f>IF(tabProjList[[#This Row],[Link 7]]&lt;&gt;"",HYPERLINK(tabProjList[[#This Row],[Link 7]],"Link 7"),"")</f>
        <v/>
      </c>
      <c r="W474" s="446" t="s">
        <v>1264</v>
      </c>
      <c r="X474" s="446" t="s">
        <v>413</v>
      </c>
      <c r="Y474" s="446" t="s">
        <v>413</v>
      </c>
      <c r="Z474" s="446" t="s">
        <v>413</v>
      </c>
      <c r="AA474" s="446" t="s">
        <v>413</v>
      </c>
      <c r="AB474" s="446" t="s">
        <v>413</v>
      </c>
      <c r="AC474" s="446" t="s">
        <v>413</v>
      </c>
    </row>
    <row r="475" spans="1:29" hidden="1">
      <c r="A475" s="421" t="s">
        <v>1263</v>
      </c>
      <c r="B475" s="422" t="s">
        <v>1028</v>
      </c>
      <c r="C475" s="423" t="s">
        <v>1262</v>
      </c>
      <c r="D475" s="422" t="s">
        <v>959</v>
      </c>
      <c r="E475" s="453">
        <v>2021</v>
      </c>
      <c r="F475" s="453">
        <v>2025</v>
      </c>
      <c r="G475" s="453">
        <v>2035</v>
      </c>
      <c r="H475" s="453" t="s">
        <v>413</v>
      </c>
      <c r="I475" s="422" t="s">
        <v>798</v>
      </c>
      <c r="J475" s="424">
        <v>2</v>
      </c>
      <c r="K475" s="425">
        <v>3.4</v>
      </c>
      <c r="L475" s="425">
        <v>3.4</v>
      </c>
      <c r="M475" s="452" t="s">
        <v>958</v>
      </c>
      <c r="N475" s="454" t="s">
        <v>113</v>
      </c>
      <c r="O475" s="446" t="s">
        <v>1261</v>
      </c>
      <c r="P475" s="428" t="str">
        <f>IF(tabProjList[[#This Row],[Link 1]]&lt;&gt;"",HYPERLINK(tabProjList[[#This Row],[Link 1]],"Link 1"),"")</f>
        <v>Link 1</v>
      </c>
      <c r="Q475" s="428" t="str">
        <f>IF(tabProjList[[#This Row],[Link 2]]&lt;&gt;"",HYPERLINK(tabProjList[[#This Row],[Link 2]],"Link 2"),"")</f>
        <v/>
      </c>
      <c r="R475" s="428" t="str">
        <f>IF(tabProjList[[#This Row],[Link 3]]&lt;&gt;"",HYPERLINK(tabProjList[[#This Row],[Link 3]],"Link 3"),"")</f>
        <v/>
      </c>
      <c r="S475" s="428" t="str">
        <f>IF(tabProjList[[#This Row],[Link 4]]&lt;&gt;"",HYPERLINK(tabProjList[[#This Row],[Link 4]],"Link 4"),"")</f>
        <v/>
      </c>
      <c r="T475" s="428" t="str">
        <f>IF(tabProjList[[#This Row],[Link 5]]&lt;&gt;"",HYPERLINK(tabProjList[[#This Row],[Link 5]],"Link 5"),"")</f>
        <v/>
      </c>
      <c r="U475" s="428" t="str">
        <f>IF(tabProjList[[#This Row],[Link 6]]&lt;&gt;"",HYPERLINK(tabProjList[[#This Row],[Link 6]],"Link 6"),"")</f>
        <v/>
      </c>
      <c r="V475" s="428" t="str">
        <f>IF(tabProjList[[#This Row],[Link 7]]&lt;&gt;"",HYPERLINK(tabProjList[[#This Row],[Link 7]],"Link 7"),"")</f>
        <v/>
      </c>
      <c r="W475" s="446" t="s">
        <v>931</v>
      </c>
      <c r="X475" s="446" t="s">
        <v>413</v>
      </c>
      <c r="Y475" s="446" t="s">
        <v>413</v>
      </c>
      <c r="Z475" s="446" t="s">
        <v>413</v>
      </c>
      <c r="AA475" s="446" t="s">
        <v>413</v>
      </c>
      <c r="AB475" s="446" t="s">
        <v>413</v>
      </c>
      <c r="AC475" s="446" t="s">
        <v>413</v>
      </c>
    </row>
    <row r="476" spans="1:29" hidden="1">
      <c r="A476" s="421" t="s">
        <v>1260</v>
      </c>
      <c r="B476" s="422" t="s">
        <v>1255</v>
      </c>
      <c r="C476" s="423" t="s">
        <v>1259</v>
      </c>
      <c r="D476" s="422" t="s">
        <v>892</v>
      </c>
      <c r="E476" s="453">
        <v>2019</v>
      </c>
      <c r="F476" s="472" t="s">
        <v>413</v>
      </c>
      <c r="G476" s="453">
        <v>2019</v>
      </c>
      <c r="H476" s="453" t="s">
        <v>413</v>
      </c>
      <c r="I476" s="424" t="s">
        <v>302</v>
      </c>
      <c r="J476" s="424"/>
      <c r="K476" s="425">
        <v>2.1</v>
      </c>
      <c r="L476" s="425">
        <v>2.1</v>
      </c>
      <c r="M476" s="452" t="s">
        <v>899</v>
      </c>
      <c r="N476" s="454" t="s">
        <v>113</v>
      </c>
      <c r="O476" s="446"/>
      <c r="P476" s="428" t="str">
        <f>IF(tabProjList[[#This Row],[Link 1]]&lt;&gt;"",HYPERLINK(tabProjList[[#This Row],[Link 1]],"Link 1"),"")</f>
        <v>Link 1</v>
      </c>
      <c r="Q476" s="428" t="str">
        <f>IF(tabProjList[[#This Row],[Link 2]]&lt;&gt;"",HYPERLINK(tabProjList[[#This Row],[Link 2]],"Link 2"),"")</f>
        <v>Link 2</v>
      </c>
      <c r="R476" s="428" t="str">
        <f>IF(tabProjList[[#This Row],[Link 3]]&lt;&gt;"",HYPERLINK(tabProjList[[#This Row],[Link 3]],"Link 3"),"")</f>
        <v/>
      </c>
      <c r="S476" s="428" t="str">
        <f>IF(tabProjList[[#This Row],[Link 4]]&lt;&gt;"",HYPERLINK(tabProjList[[#This Row],[Link 4]],"Link 4"),"")</f>
        <v/>
      </c>
      <c r="T476" s="428" t="str">
        <f>IF(tabProjList[[#This Row],[Link 5]]&lt;&gt;"",HYPERLINK(tabProjList[[#This Row],[Link 5]],"Link 5"),"")</f>
        <v/>
      </c>
      <c r="U476" s="428" t="str">
        <f>IF(tabProjList[[#This Row],[Link 6]]&lt;&gt;"",HYPERLINK(tabProjList[[#This Row],[Link 6]],"Link 6"),"")</f>
        <v/>
      </c>
      <c r="V476" s="428" t="str">
        <f>IF(tabProjList[[#This Row],[Link 7]]&lt;&gt;"",HYPERLINK(tabProjList[[#This Row],[Link 7]],"Link 7"),"")</f>
        <v/>
      </c>
      <c r="W476" s="446" t="s">
        <v>1258</v>
      </c>
      <c r="X476" s="446" t="s">
        <v>1257</v>
      </c>
      <c r="Y476" s="446" t="s">
        <v>413</v>
      </c>
      <c r="Z476" s="446" t="s">
        <v>413</v>
      </c>
      <c r="AA476" s="446" t="s">
        <v>413</v>
      </c>
      <c r="AB476" s="446" t="s">
        <v>413</v>
      </c>
      <c r="AC476" s="446" t="s">
        <v>413</v>
      </c>
    </row>
    <row r="477" spans="1:29" hidden="1">
      <c r="A477" s="434" t="s">
        <v>1256</v>
      </c>
      <c r="B477" s="450" t="s">
        <v>1255</v>
      </c>
      <c r="C477" s="423" t="s">
        <v>1254</v>
      </c>
      <c r="D477" s="450" t="s">
        <v>892</v>
      </c>
      <c r="E477" s="451">
        <v>2018</v>
      </c>
      <c r="F477" s="451">
        <v>2021</v>
      </c>
      <c r="G477" s="451">
        <v>2025</v>
      </c>
      <c r="H477" s="451" t="s">
        <v>413</v>
      </c>
      <c r="I477" s="424" t="s">
        <v>1015</v>
      </c>
      <c r="J477" s="449"/>
      <c r="K477" s="448">
        <v>2.9</v>
      </c>
      <c r="L477" s="448">
        <v>2.9</v>
      </c>
      <c r="M477" s="427" t="s">
        <v>899</v>
      </c>
      <c r="N477" s="466" t="s">
        <v>113</v>
      </c>
      <c r="O477" s="446"/>
      <c r="P477" s="428" t="str">
        <f>IF(tabProjList[[#This Row],[Link 1]]&lt;&gt;"",HYPERLINK(tabProjList[[#This Row],[Link 1]],"Link 1"),"")</f>
        <v>Link 1</v>
      </c>
      <c r="Q477" s="428" t="str">
        <f>IF(tabProjList[[#This Row],[Link 2]]&lt;&gt;"",HYPERLINK(tabProjList[[#This Row],[Link 2]],"Link 2"),"")</f>
        <v>Link 2</v>
      </c>
      <c r="R477" s="428" t="str">
        <f>IF(tabProjList[[#This Row],[Link 3]]&lt;&gt;"",HYPERLINK(tabProjList[[#This Row],[Link 3]],"Link 3"),"")</f>
        <v>Link 3</v>
      </c>
      <c r="S477" s="428" t="str">
        <f>IF(tabProjList[[#This Row],[Link 4]]&lt;&gt;"",HYPERLINK(tabProjList[[#This Row],[Link 4]],"Link 4"),"")</f>
        <v/>
      </c>
      <c r="T477" s="428" t="str">
        <f>IF(tabProjList[[#This Row],[Link 5]]&lt;&gt;"",HYPERLINK(tabProjList[[#This Row],[Link 5]],"Link 5"),"")</f>
        <v/>
      </c>
      <c r="U477" s="428" t="str">
        <f>IF(tabProjList[[#This Row],[Link 6]]&lt;&gt;"",HYPERLINK(tabProjList[[#This Row],[Link 6]],"Link 6"),"")</f>
        <v/>
      </c>
      <c r="V477" s="428" t="str">
        <f>IF(tabProjList[[#This Row],[Link 7]]&lt;&gt;"",HYPERLINK(tabProjList[[#This Row],[Link 7]],"Link 7"),"")</f>
        <v/>
      </c>
      <c r="W477" s="446" t="s">
        <v>1253</v>
      </c>
      <c r="X477" s="446" t="s">
        <v>1252</v>
      </c>
      <c r="Y477" s="446" t="s">
        <v>1251</v>
      </c>
      <c r="Z477" s="446" t="s">
        <v>413</v>
      </c>
      <c r="AA477" s="446" t="s">
        <v>413</v>
      </c>
      <c r="AB477" s="446" t="s">
        <v>413</v>
      </c>
      <c r="AC477" s="446" t="s">
        <v>413</v>
      </c>
    </row>
    <row r="478" spans="1:29" hidden="1">
      <c r="A478" s="421" t="s">
        <v>1250</v>
      </c>
      <c r="B478" s="422" t="s">
        <v>87</v>
      </c>
      <c r="C478" s="423" t="s">
        <v>1249</v>
      </c>
      <c r="D478" s="422" t="s">
        <v>779</v>
      </c>
      <c r="E478" s="425">
        <v>2021</v>
      </c>
      <c r="F478" s="425">
        <v>2023</v>
      </c>
      <c r="G478" s="425">
        <v>2024</v>
      </c>
      <c r="H478" s="425" t="s">
        <v>413</v>
      </c>
      <c r="I478" s="424" t="s">
        <v>798</v>
      </c>
      <c r="J478" s="424"/>
      <c r="K478" s="425">
        <v>0.09</v>
      </c>
      <c r="L478" s="425">
        <v>0.109</v>
      </c>
      <c r="M478" s="452" t="s">
        <v>986</v>
      </c>
      <c r="N478" s="454" t="s">
        <v>113</v>
      </c>
      <c r="O478" s="446" t="s">
        <v>1045</v>
      </c>
      <c r="P478" s="428" t="str">
        <f>IF(tabProjList[[#This Row],[Link 1]]&lt;&gt;"",HYPERLINK(tabProjList[[#This Row],[Link 1]],"Link 1"),"")</f>
        <v>Link 1</v>
      </c>
      <c r="Q478" s="428" t="str">
        <f>IF(tabProjList[[#This Row],[Link 2]]&lt;&gt;"",HYPERLINK(tabProjList[[#This Row],[Link 2]],"Link 2"),"")</f>
        <v>Link 2</v>
      </c>
      <c r="R478" s="428" t="str">
        <f>IF(tabProjList[[#This Row],[Link 3]]&lt;&gt;"",HYPERLINK(tabProjList[[#This Row],[Link 3]],"Link 3"),"")</f>
        <v>Link 3</v>
      </c>
      <c r="S478" s="428" t="str">
        <f>IF(tabProjList[[#This Row],[Link 4]]&lt;&gt;"",HYPERLINK(tabProjList[[#This Row],[Link 4]],"Link 4"),"")</f>
        <v/>
      </c>
      <c r="T478" s="428" t="str">
        <f>IF(tabProjList[[#This Row],[Link 5]]&lt;&gt;"",HYPERLINK(tabProjList[[#This Row],[Link 5]],"Link 5"),"")</f>
        <v/>
      </c>
      <c r="U478" s="428" t="str">
        <f>IF(tabProjList[[#This Row],[Link 6]]&lt;&gt;"",HYPERLINK(tabProjList[[#This Row],[Link 6]],"Link 6"),"")</f>
        <v/>
      </c>
      <c r="V478" s="428" t="str">
        <f>IF(tabProjList[[#This Row],[Link 7]]&lt;&gt;"",HYPERLINK(tabProjList[[#This Row],[Link 7]],"Link 7"),"")</f>
        <v/>
      </c>
      <c r="W478" s="446" t="s">
        <v>1044</v>
      </c>
      <c r="X478" s="446" t="s">
        <v>1043</v>
      </c>
      <c r="Y478" s="446" t="s">
        <v>1042</v>
      </c>
      <c r="Z478" s="446" t="s">
        <v>413</v>
      </c>
      <c r="AA478" s="446" t="s">
        <v>413</v>
      </c>
      <c r="AB478" s="446" t="s">
        <v>413</v>
      </c>
      <c r="AC478" s="446" t="s">
        <v>413</v>
      </c>
    </row>
    <row r="479" spans="1:29" hidden="1">
      <c r="A479" s="434" t="s">
        <v>1248</v>
      </c>
      <c r="B479" s="450" t="s">
        <v>102</v>
      </c>
      <c r="C479" s="423" t="s">
        <v>1247</v>
      </c>
      <c r="D479" s="450" t="s">
        <v>892</v>
      </c>
      <c r="E479" s="451">
        <v>2009</v>
      </c>
      <c r="F479" s="451">
        <v>2012</v>
      </c>
      <c r="G479" s="451">
        <v>2015</v>
      </c>
      <c r="H479" s="451" t="s">
        <v>413</v>
      </c>
      <c r="I479" s="482" t="s">
        <v>302</v>
      </c>
      <c r="J479" s="449"/>
      <c r="K479" s="448">
        <v>1</v>
      </c>
      <c r="L479" s="448">
        <v>1.2</v>
      </c>
      <c r="M479" s="427" t="s">
        <v>881</v>
      </c>
      <c r="N479" s="466" t="s">
        <v>113</v>
      </c>
      <c r="O479" s="446"/>
      <c r="P479" s="428" t="str">
        <f>IF(tabProjList[[#This Row],[Link 1]]&lt;&gt;"",HYPERLINK(tabProjList[[#This Row],[Link 1]],"Link 1"),"")</f>
        <v>Link 1</v>
      </c>
      <c r="Q479" s="428" t="str">
        <f>IF(tabProjList[[#This Row],[Link 2]]&lt;&gt;"",HYPERLINK(tabProjList[[#This Row],[Link 2]],"Link 2"),"")</f>
        <v>Link 2</v>
      </c>
      <c r="R479" s="428" t="str">
        <f>IF(tabProjList[[#This Row],[Link 3]]&lt;&gt;"",HYPERLINK(tabProjList[[#This Row],[Link 3]],"Link 3"),"")</f>
        <v>Link 3</v>
      </c>
      <c r="S479" s="428" t="str">
        <f>IF(tabProjList[[#This Row],[Link 4]]&lt;&gt;"",HYPERLINK(tabProjList[[#This Row],[Link 4]],"Link 4"),"")</f>
        <v/>
      </c>
      <c r="T479" s="428" t="str">
        <f>IF(tabProjList[[#This Row],[Link 5]]&lt;&gt;"",HYPERLINK(tabProjList[[#This Row],[Link 5]],"Link 5"),"")</f>
        <v/>
      </c>
      <c r="U479" s="428" t="str">
        <f>IF(tabProjList[[#This Row],[Link 6]]&lt;&gt;"",HYPERLINK(tabProjList[[#This Row],[Link 6]],"Link 6"),"")</f>
        <v/>
      </c>
      <c r="V479" s="428" t="str">
        <f>IF(tabProjList[[#This Row],[Link 7]]&lt;&gt;"",HYPERLINK(tabProjList[[#This Row],[Link 7]],"Link 7"),"")</f>
        <v/>
      </c>
      <c r="W479" s="446" t="s">
        <v>1246</v>
      </c>
      <c r="X479" s="446" t="s">
        <v>1245</v>
      </c>
      <c r="Y479" s="446" t="s">
        <v>1244</v>
      </c>
      <c r="Z479" s="446" t="s">
        <v>413</v>
      </c>
      <c r="AA479" s="446" t="s">
        <v>413</v>
      </c>
      <c r="AB479" s="446" t="s">
        <v>413</v>
      </c>
      <c r="AC479" s="446" t="s">
        <v>413</v>
      </c>
    </row>
    <row r="480" spans="1:29" hidden="1">
      <c r="A480" s="421" t="s">
        <v>1242</v>
      </c>
      <c r="B480" s="422" t="s">
        <v>102</v>
      </c>
      <c r="C480" s="423" t="s">
        <v>1243</v>
      </c>
      <c r="D480" s="422" t="s">
        <v>107</v>
      </c>
      <c r="E480" s="453">
        <v>2022</v>
      </c>
      <c r="F480" s="453" t="s">
        <v>413</v>
      </c>
      <c r="G480" s="453" t="s">
        <v>413</v>
      </c>
      <c r="H480" s="453" t="s">
        <v>413</v>
      </c>
      <c r="I480" s="424" t="s">
        <v>798</v>
      </c>
      <c r="J480" s="424"/>
      <c r="K480" s="425"/>
      <c r="L480" s="425"/>
      <c r="M480" s="452" t="s">
        <v>918</v>
      </c>
      <c r="N480" s="454" t="s">
        <v>113</v>
      </c>
      <c r="O480" s="446" t="s">
        <v>1242</v>
      </c>
      <c r="P480" s="428" t="str">
        <f>IF(tabProjList[[#This Row],[Link 1]]&lt;&gt;"",HYPERLINK(tabProjList[[#This Row],[Link 1]],"Link 1"),"")</f>
        <v>Link 1</v>
      </c>
      <c r="Q480" s="428" t="str">
        <f>IF(tabProjList[[#This Row],[Link 2]]&lt;&gt;"",HYPERLINK(tabProjList[[#This Row],[Link 2]],"Link 2"),"")</f>
        <v/>
      </c>
      <c r="R480" s="428" t="str">
        <f>IF(tabProjList[[#This Row],[Link 3]]&lt;&gt;"",HYPERLINK(tabProjList[[#This Row],[Link 3]],"Link 3"),"")</f>
        <v/>
      </c>
      <c r="S480" s="428" t="str">
        <f>IF(tabProjList[[#This Row],[Link 4]]&lt;&gt;"",HYPERLINK(tabProjList[[#This Row],[Link 4]],"Link 4"),"")</f>
        <v/>
      </c>
      <c r="T480" s="428" t="str">
        <f>IF(tabProjList[[#This Row],[Link 5]]&lt;&gt;"",HYPERLINK(tabProjList[[#This Row],[Link 5]],"Link 5"),"")</f>
        <v/>
      </c>
      <c r="U480" s="428" t="str">
        <f>IF(tabProjList[[#This Row],[Link 6]]&lt;&gt;"",HYPERLINK(tabProjList[[#This Row],[Link 6]],"Link 6"),"")</f>
        <v/>
      </c>
      <c r="V480" s="428" t="str">
        <f>IF(tabProjList[[#This Row],[Link 7]]&lt;&gt;"",HYPERLINK(tabProjList[[#This Row],[Link 7]],"Link 7"),"")</f>
        <v/>
      </c>
      <c r="W480" s="446" t="s">
        <v>1023</v>
      </c>
      <c r="X480" s="446" t="s">
        <v>413</v>
      </c>
      <c r="Y480" s="446" t="s">
        <v>413</v>
      </c>
      <c r="Z480" s="446" t="s">
        <v>413</v>
      </c>
      <c r="AA480" s="446" t="s">
        <v>413</v>
      </c>
      <c r="AB480" s="446" t="s">
        <v>413</v>
      </c>
      <c r="AC480" s="446" t="s">
        <v>413</v>
      </c>
    </row>
    <row r="481" spans="1:29" hidden="1">
      <c r="A481" s="434" t="s">
        <v>1241</v>
      </c>
      <c r="B481" s="450" t="s">
        <v>109</v>
      </c>
      <c r="C481" s="423" t="s">
        <v>1238</v>
      </c>
      <c r="D481" s="450" t="s">
        <v>959</v>
      </c>
      <c r="E481" s="451">
        <v>2020</v>
      </c>
      <c r="F481" s="451">
        <v>2023</v>
      </c>
      <c r="G481" s="451">
        <v>2023</v>
      </c>
      <c r="H481" s="451" t="s">
        <v>413</v>
      </c>
      <c r="I481" s="424" t="s">
        <v>798</v>
      </c>
      <c r="J481" s="449">
        <v>1</v>
      </c>
      <c r="K481" s="448">
        <v>2.5000000000000001E-2</v>
      </c>
      <c r="L481" s="448">
        <v>2.5000000000000001E-2</v>
      </c>
      <c r="M481" s="427" t="s">
        <v>958</v>
      </c>
      <c r="N481" s="466" t="s">
        <v>113</v>
      </c>
      <c r="O481" s="446" t="s">
        <v>1237</v>
      </c>
      <c r="P481" s="428" t="str">
        <f>IF(tabProjList[[#This Row],[Link 1]]&lt;&gt;"",HYPERLINK(tabProjList[[#This Row],[Link 1]],"Link 1"),"")</f>
        <v>Link 1</v>
      </c>
      <c r="Q481" s="428" t="str">
        <f>IF(tabProjList[[#This Row],[Link 2]]&lt;&gt;"",HYPERLINK(tabProjList[[#This Row],[Link 2]],"Link 2"),"")</f>
        <v>Link 2</v>
      </c>
      <c r="R481" s="428" t="str">
        <f>IF(tabProjList[[#This Row],[Link 3]]&lt;&gt;"",HYPERLINK(tabProjList[[#This Row],[Link 3]],"Link 3"),"")</f>
        <v/>
      </c>
      <c r="S481" s="428" t="str">
        <f>IF(tabProjList[[#This Row],[Link 4]]&lt;&gt;"",HYPERLINK(tabProjList[[#This Row],[Link 4]],"Link 4"),"")</f>
        <v/>
      </c>
      <c r="T481" s="428" t="str">
        <f>IF(tabProjList[[#This Row],[Link 5]]&lt;&gt;"",HYPERLINK(tabProjList[[#This Row],[Link 5]],"Link 5"),"")</f>
        <v/>
      </c>
      <c r="U481" s="428" t="str">
        <f>IF(tabProjList[[#This Row],[Link 6]]&lt;&gt;"",HYPERLINK(tabProjList[[#This Row],[Link 6]],"Link 6"),"")</f>
        <v/>
      </c>
      <c r="V481" s="428" t="str">
        <f>IF(tabProjList[[#This Row],[Link 7]]&lt;&gt;"",HYPERLINK(tabProjList[[#This Row],[Link 7]],"Link 7"),"")</f>
        <v/>
      </c>
      <c r="W481" s="446" t="s">
        <v>1236</v>
      </c>
      <c r="X481" s="446" t="s">
        <v>1240</v>
      </c>
      <c r="Y481" s="446" t="s">
        <v>413</v>
      </c>
      <c r="Z481" s="446" t="s">
        <v>413</v>
      </c>
      <c r="AA481" s="446" t="s">
        <v>413</v>
      </c>
      <c r="AB481" s="446" t="s">
        <v>413</v>
      </c>
      <c r="AC481" s="446" t="s">
        <v>413</v>
      </c>
    </row>
    <row r="482" spans="1:29" hidden="1">
      <c r="A482" s="421" t="s">
        <v>1239</v>
      </c>
      <c r="B482" s="422" t="s">
        <v>109</v>
      </c>
      <c r="C482" s="423" t="s">
        <v>1238</v>
      </c>
      <c r="D482" s="422" t="s">
        <v>959</v>
      </c>
      <c r="E482" s="453">
        <v>2020</v>
      </c>
      <c r="F482" s="453">
        <v>2023</v>
      </c>
      <c r="G482" s="453">
        <v>2027</v>
      </c>
      <c r="H482" s="453" t="s">
        <v>413</v>
      </c>
      <c r="I482" s="422" t="s">
        <v>798</v>
      </c>
      <c r="J482" s="424">
        <v>2</v>
      </c>
      <c r="K482" s="425">
        <v>3.9750000000000001</v>
      </c>
      <c r="L482" s="425">
        <v>3.9750000000000001</v>
      </c>
      <c r="M482" s="452" t="s">
        <v>958</v>
      </c>
      <c r="N482" s="454" t="s">
        <v>113</v>
      </c>
      <c r="O482" s="446" t="s">
        <v>1237</v>
      </c>
      <c r="P482" s="428" t="str">
        <f>IF(tabProjList[[#This Row],[Link 1]]&lt;&gt;"",HYPERLINK(tabProjList[[#This Row],[Link 1]],"Link 1"),"")</f>
        <v>Link 1</v>
      </c>
      <c r="Q482" s="428" t="str">
        <f>IF(tabProjList[[#This Row],[Link 2]]&lt;&gt;"",HYPERLINK(tabProjList[[#This Row],[Link 2]],"Link 2"),"")</f>
        <v/>
      </c>
      <c r="R482" s="428" t="str">
        <f>IF(tabProjList[[#This Row],[Link 3]]&lt;&gt;"",HYPERLINK(tabProjList[[#This Row],[Link 3]],"Link 3"),"")</f>
        <v/>
      </c>
      <c r="S482" s="428" t="str">
        <f>IF(tabProjList[[#This Row],[Link 4]]&lt;&gt;"",HYPERLINK(tabProjList[[#This Row],[Link 4]],"Link 4"),"")</f>
        <v/>
      </c>
      <c r="T482" s="428" t="str">
        <f>IF(tabProjList[[#This Row],[Link 5]]&lt;&gt;"",HYPERLINK(tabProjList[[#This Row],[Link 5]],"Link 5"),"")</f>
        <v/>
      </c>
      <c r="U482" s="428" t="str">
        <f>IF(tabProjList[[#This Row],[Link 6]]&lt;&gt;"",HYPERLINK(tabProjList[[#This Row],[Link 6]],"Link 6"),"")</f>
        <v/>
      </c>
      <c r="V482" s="428" t="str">
        <f>IF(tabProjList[[#This Row],[Link 7]]&lt;&gt;"",HYPERLINK(tabProjList[[#This Row],[Link 7]],"Link 7"),"")</f>
        <v/>
      </c>
      <c r="W482" s="446" t="s">
        <v>1236</v>
      </c>
      <c r="X482" s="446" t="s">
        <v>413</v>
      </c>
      <c r="Y482" s="446" t="s">
        <v>413</v>
      </c>
      <c r="Z482" s="446" t="s">
        <v>413</v>
      </c>
      <c r="AA482" s="446" t="s">
        <v>413</v>
      </c>
      <c r="AB482" s="446" t="s">
        <v>413</v>
      </c>
      <c r="AC482" s="446" t="s">
        <v>413</v>
      </c>
    </row>
    <row r="483" spans="1:29" hidden="1">
      <c r="A483" s="421" t="s">
        <v>1235</v>
      </c>
      <c r="B483" s="422" t="s">
        <v>87</v>
      </c>
      <c r="C483" s="423" t="s">
        <v>1234</v>
      </c>
      <c r="D483" s="422" t="s">
        <v>892</v>
      </c>
      <c r="E483" s="453">
        <v>2016</v>
      </c>
      <c r="F483" s="453" t="s">
        <v>413</v>
      </c>
      <c r="G483" s="453">
        <v>2022</v>
      </c>
      <c r="H483" s="453" t="s">
        <v>413</v>
      </c>
      <c r="I483" s="422" t="s">
        <v>302</v>
      </c>
      <c r="J483" s="424"/>
      <c r="K483" s="425">
        <v>0.18</v>
      </c>
      <c r="L483" s="425">
        <v>0.18</v>
      </c>
      <c r="M483" s="452" t="s">
        <v>986</v>
      </c>
      <c r="N483" s="454" t="s">
        <v>113</v>
      </c>
      <c r="O483" s="446"/>
      <c r="P483" s="428" t="str">
        <f>IF(tabProjList[[#This Row],[Link 1]]&lt;&gt;"",HYPERLINK(tabProjList[[#This Row],[Link 1]],"Link 1"),"")</f>
        <v>Link 1</v>
      </c>
      <c r="Q483" s="428" t="str">
        <f>IF(tabProjList[[#This Row],[Link 2]]&lt;&gt;"",HYPERLINK(tabProjList[[#This Row],[Link 2]],"Link 2"),"")</f>
        <v/>
      </c>
      <c r="R483" s="428" t="str">
        <f>IF(tabProjList[[#This Row],[Link 3]]&lt;&gt;"",HYPERLINK(tabProjList[[#This Row],[Link 3]],"Link 3"),"")</f>
        <v/>
      </c>
      <c r="S483" s="428" t="str">
        <f>IF(tabProjList[[#This Row],[Link 4]]&lt;&gt;"",HYPERLINK(tabProjList[[#This Row],[Link 4]],"Link 4"),"")</f>
        <v/>
      </c>
      <c r="T483" s="428" t="str">
        <f>IF(tabProjList[[#This Row],[Link 5]]&lt;&gt;"",HYPERLINK(tabProjList[[#This Row],[Link 5]],"Link 5"),"")</f>
        <v/>
      </c>
      <c r="U483" s="428" t="str">
        <f>IF(tabProjList[[#This Row],[Link 6]]&lt;&gt;"",HYPERLINK(tabProjList[[#This Row],[Link 6]],"Link 6"),"")</f>
        <v/>
      </c>
      <c r="V483" s="428" t="str">
        <f>IF(tabProjList[[#This Row],[Link 7]]&lt;&gt;"",HYPERLINK(tabProjList[[#This Row],[Link 7]],"Link 7"),"")</f>
        <v/>
      </c>
      <c r="W483" s="446" t="s">
        <v>1233</v>
      </c>
      <c r="X483" s="446" t="s">
        <v>413</v>
      </c>
      <c r="Y483" s="446" t="s">
        <v>413</v>
      </c>
      <c r="Z483" s="446" t="s">
        <v>413</v>
      </c>
      <c r="AA483" s="446" t="s">
        <v>413</v>
      </c>
      <c r="AB483" s="446" t="s">
        <v>413</v>
      </c>
      <c r="AC483" s="446" t="s">
        <v>413</v>
      </c>
    </row>
    <row r="484" spans="1:29" hidden="1">
      <c r="A484" s="421" t="s">
        <v>1232</v>
      </c>
      <c r="B484" s="422" t="s">
        <v>878</v>
      </c>
      <c r="C484" s="423" t="s">
        <v>1231</v>
      </c>
      <c r="D484" s="422" t="s">
        <v>779</v>
      </c>
      <c r="E484" s="425">
        <v>2021</v>
      </c>
      <c r="F484" s="425">
        <v>2023</v>
      </c>
      <c r="G484" s="425">
        <v>2025</v>
      </c>
      <c r="H484" s="425" t="s">
        <v>413</v>
      </c>
      <c r="I484" s="424" t="s">
        <v>798</v>
      </c>
      <c r="J484" s="424"/>
      <c r="K484" s="425">
        <v>0.4</v>
      </c>
      <c r="L484" s="425">
        <v>0.4</v>
      </c>
      <c r="M484" s="452" t="s">
        <v>928</v>
      </c>
      <c r="N484" s="454" t="s">
        <v>113</v>
      </c>
      <c r="O484" s="446" t="s">
        <v>875</v>
      </c>
      <c r="P484" s="428" t="str">
        <f>IF(tabProjList[[#This Row],[Link 1]]&lt;&gt;"",HYPERLINK(tabProjList[[#This Row],[Link 1]],"Link 1"),"")</f>
        <v>Link 1</v>
      </c>
      <c r="Q484" s="428" t="str">
        <f>IF(tabProjList[[#This Row],[Link 2]]&lt;&gt;"",HYPERLINK(tabProjList[[#This Row],[Link 2]],"Link 2"),"")</f>
        <v/>
      </c>
      <c r="R484" s="428" t="str">
        <f>IF(tabProjList[[#This Row],[Link 3]]&lt;&gt;"",HYPERLINK(tabProjList[[#This Row],[Link 3]],"Link 3"),"")</f>
        <v/>
      </c>
      <c r="S484" s="428" t="str">
        <f>IF(tabProjList[[#This Row],[Link 4]]&lt;&gt;"",HYPERLINK(tabProjList[[#This Row],[Link 4]],"Link 4"),"")</f>
        <v/>
      </c>
      <c r="T484" s="428" t="str">
        <f>IF(tabProjList[[#This Row],[Link 5]]&lt;&gt;"",HYPERLINK(tabProjList[[#This Row],[Link 5]],"Link 5"),"")</f>
        <v/>
      </c>
      <c r="U484" s="428" t="str">
        <f>IF(tabProjList[[#This Row],[Link 6]]&lt;&gt;"",HYPERLINK(tabProjList[[#This Row],[Link 6]],"Link 6"),"")</f>
        <v/>
      </c>
      <c r="V484" s="428" t="str">
        <f>IF(tabProjList[[#This Row],[Link 7]]&lt;&gt;"",HYPERLINK(tabProjList[[#This Row],[Link 7]],"Link 7"),"")</f>
        <v/>
      </c>
      <c r="W484" s="446" t="s">
        <v>1230</v>
      </c>
      <c r="X484" s="446" t="s">
        <v>413</v>
      </c>
      <c r="Y484" s="446" t="s">
        <v>413</v>
      </c>
      <c r="Z484" s="446" t="s">
        <v>413</v>
      </c>
      <c r="AA484" s="446" t="s">
        <v>413</v>
      </c>
      <c r="AB484" s="446" t="s">
        <v>413</v>
      </c>
      <c r="AC484" s="446" t="s">
        <v>413</v>
      </c>
    </row>
    <row r="485" spans="1:29" hidden="1">
      <c r="A485" s="421" t="s">
        <v>1229</v>
      </c>
      <c r="B485" s="422" t="s">
        <v>87</v>
      </c>
      <c r="C485" s="423" t="s">
        <v>1228</v>
      </c>
      <c r="D485" s="422" t="s">
        <v>779</v>
      </c>
      <c r="E485" s="453">
        <v>2021</v>
      </c>
      <c r="F485" s="453">
        <v>2023</v>
      </c>
      <c r="G485" s="453">
        <v>2024</v>
      </c>
      <c r="H485" s="453" t="s">
        <v>413</v>
      </c>
      <c r="I485" s="424" t="s">
        <v>798</v>
      </c>
      <c r="J485" s="424"/>
      <c r="K485" s="425">
        <v>0.15</v>
      </c>
      <c r="L485" s="425">
        <v>0.17199999999999999</v>
      </c>
      <c r="M485" s="452" t="s">
        <v>986</v>
      </c>
      <c r="N485" s="454" t="s">
        <v>113</v>
      </c>
      <c r="O485" s="446" t="s">
        <v>1045</v>
      </c>
      <c r="P485" s="428" t="str">
        <f>IF(tabProjList[[#This Row],[Link 1]]&lt;&gt;"",HYPERLINK(tabProjList[[#This Row],[Link 1]],"Link 1"),"")</f>
        <v>Link 1</v>
      </c>
      <c r="Q485" s="428" t="str">
        <f>IF(tabProjList[[#This Row],[Link 2]]&lt;&gt;"",HYPERLINK(tabProjList[[#This Row],[Link 2]],"Link 2"),"")</f>
        <v>Link 2</v>
      </c>
      <c r="R485" s="428" t="str">
        <f>IF(tabProjList[[#This Row],[Link 3]]&lt;&gt;"",HYPERLINK(tabProjList[[#This Row],[Link 3]],"Link 3"),"")</f>
        <v>Link 3</v>
      </c>
      <c r="S485" s="428" t="str">
        <f>IF(tabProjList[[#This Row],[Link 4]]&lt;&gt;"",HYPERLINK(tabProjList[[#This Row],[Link 4]],"Link 4"),"")</f>
        <v/>
      </c>
      <c r="T485" s="428" t="str">
        <f>IF(tabProjList[[#This Row],[Link 5]]&lt;&gt;"",HYPERLINK(tabProjList[[#This Row],[Link 5]],"Link 5"),"")</f>
        <v/>
      </c>
      <c r="U485" s="428" t="str">
        <f>IF(tabProjList[[#This Row],[Link 6]]&lt;&gt;"",HYPERLINK(tabProjList[[#This Row],[Link 6]],"Link 6"),"")</f>
        <v/>
      </c>
      <c r="V485" s="428" t="str">
        <f>IF(tabProjList[[#This Row],[Link 7]]&lt;&gt;"",HYPERLINK(tabProjList[[#This Row],[Link 7]],"Link 7"),"")</f>
        <v/>
      </c>
      <c r="W485" s="446" t="s">
        <v>1044</v>
      </c>
      <c r="X485" s="446" t="s">
        <v>1043</v>
      </c>
      <c r="Y485" s="446" t="s">
        <v>1042</v>
      </c>
      <c r="Z485" s="446" t="s">
        <v>413</v>
      </c>
      <c r="AA485" s="446" t="s">
        <v>413</v>
      </c>
      <c r="AB485" s="446" t="s">
        <v>413</v>
      </c>
      <c r="AC485" s="446" t="s">
        <v>413</v>
      </c>
    </row>
    <row r="486" spans="1:29">
      <c r="A486" s="465" t="s">
        <v>835</v>
      </c>
      <c r="B486" s="481" t="s">
        <v>1227</v>
      </c>
      <c r="C486" s="464" t="s">
        <v>1226</v>
      </c>
      <c r="D486" s="480" t="s">
        <v>779</v>
      </c>
      <c r="E486" s="460">
        <v>2022</v>
      </c>
      <c r="F486" s="477" t="s">
        <v>413</v>
      </c>
      <c r="G486" s="460">
        <v>2025</v>
      </c>
      <c r="H486" s="460" t="s">
        <v>413</v>
      </c>
      <c r="I486" s="479" t="s">
        <v>798</v>
      </c>
      <c r="J486" s="478"/>
      <c r="K486" s="477">
        <v>2E-3</v>
      </c>
      <c r="L486" s="477">
        <v>2E-3</v>
      </c>
      <c r="M486" s="476" t="s">
        <v>350</v>
      </c>
      <c r="N486" s="475"/>
      <c r="O486" s="457"/>
      <c r="P486" s="456" t="str">
        <f>IF(tabProjList[[#This Row],[Link 1]]&lt;&gt;"",HYPERLINK(tabProjList[[#This Row],[Link 1]],"Link 1"),"")</f>
        <v>Link 1</v>
      </c>
      <c r="Q486" s="456" t="str">
        <f>IF(tabProjList[[#This Row],[Link 2]]&lt;&gt;"",HYPERLINK(tabProjList[[#This Row],[Link 2]],"Link 2"),"")</f>
        <v/>
      </c>
      <c r="R486" s="456" t="str">
        <f>IF(tabProjList[[#This Row],[Link 3]]&lt;&gt;"",HYPERLINK(tabProjList[[#This Row],[Link 3]],"Link 3"),"")</f>
        <v/>
      </c>
      <c r="S486" s="456" t="str">
        <f>IF(tabProjList[[#This Row],[Link 4]]&lt;&gt;"",HYPERLINK(tabProjList[[#This Row],[Link 4]],"Link 4"),"")</f>
        <v/>
      </c>
      <c r="T486" s="456" t="str">
        <f>IF(tabProjList[[#This Row],[Link 5]]&lt;&gt;"",HYPERLINK(tabProjList[[#This Row],[Link 5]],"Link 5"),"")</f>
        <v/>
      </c>
      <c r="U486" s="456" t="str">
        <f>IF(tabProjList[[#This Row],[Link 6]]&lt;&gt;"",HYPERLINK(tabProjList[[#This Row],[Link 6]],"Link 6"),"")</f>
        <v/>
      </c>
      <c r="V486" s="456" t="str">
        <f>IF(tabProjList[[#This Row],[Link 7]]&lt;&gt;"",HYPERLINK(tabProjList[[#This Row],[Link 7]],"Link 7"),"")</f>
        <v/>
      </c>
      <c r="W486" s="446" t="s">
        <v>1225</v>
      </c>
      <c r="X486" s="446" t="s">
        <v>413</v>
      </c>
      <c r="Y486" s="446" t="s">
        <v>413</v>
      </c>
      <c r="Z486" s="446" t="s">
        <v>413</v>
      </c>
      <c r="AA486" s="446" t="s">
        <v>413</v>
      </c>
      <c r="AB486" s="446" t="s">
        <v>413</v>
      </c>
      <c r="AC486" s="446" t="s">
        <v>413</v>
      </c>
    </row>
    <row r="487" spans="1:29" hidden="1">
      <c r="A487" s="421" t="s">
        <v>1224</v>
      </c>
      <c r="B487" s="422" t="s">
        <v>1060</v>
      </c>
      <c r="C487" s="423" t="s">
        <v>1223</v>
      </c>
      <c r="D487" s="422" t="s">
        <v>892</v>
      </c>
      <c r="E487" s="453">
        <v>2021</v>
      </c>
      <c r="F487" s="453">
        <v>2023</v>
      </c>
      <c r="G487" s="453">
        <v>2027</v>
      </c>
      <c r="H487" s="453" t="s">
        <v>413</v>
      </c>
      <c r="I487" s="424" t="s">
        <v>798</v>
      </c>
      <c r="J487" s="424"/>
      <c r="K487" s="425">
        <v>1.5</v>
      </c>
      <c r="L487" s="425">
        <v>2</v>
      </c>
      <c r="M487" s="452" t="s">
        <v>899</v>
      </c>
      <c r="N487" s="454" t="s">
        <v>113</v>
      </c>
      <c r="O487" s="446"/>
      <c r="P487" s="428" t="str">
        <f>IF(tabProjList[[#This Row],[Link 1]]&lt;&gt;"",HYPERLINK(tabProjList[[#This Row],[Link 1]],"Link 1"),"")</f>
        <v>Link 1</v>
      </c>
      <c r="Q487" s="428" t="str">
        <f>IF(tabProjList[[#This Row],[Link 2]]&lt;&gt;"",HYPERLINK(tabProjList[[#This Row],[Link 2]],"Link 2"),"")</f>
        <v>Link 2</v>
      </c>
      <c r="R487" s="428" t="str">
        <f>IF(tabProjList[[#This Row],[Link 3]]&lt;&gt;"",HYPERLINK(tabProjList[[#This Row],[Link 3]],"Link 3"),"")</f>
        <v>Link 3</v>
      </c>
      <c r="S487" s="428" t="str">
        <f>IF(tabProjList[[#This Row],[Link 4]]&lt;&gt;"",HYPERLINK(tabProjList[[#This Row],[Link 4]],"Link 4"),"")</f>
        <v>Link 4</v>
      </c>
      <c r="T487" s="428" t="str">
        <f>IF(tabProjList[[#This Row],[Link 5]]&lt;&gt;"",HYPERLINK(tabProjList[[#This Row],[Link 5]],"Link 5"),"")</f>
        <v/>
      </c>
      <c r="U487" s="428" t="str">
        <f>IF(tabProjList[[#This Row],[Link 6]]&lt;&gt;"",HYPERLINK(tabProjList[[#This Row],[Link 6]],"Link 6"),"")</f>
        <v/>
      </c>
      <c r="V487" s="428" t="str">
        <f>IF(tabProjList[[#This Row],[Link 7]]&lt;&gt;"",HYPERLINK(tabProjList[[#This Row],[Link 7]],"Link 7"),"")</f>
        <v/>
      </c>
      <c r="W487" s="446" t="s">
        <v>1222</v>
      </c>
      <c r="X487" s="446" t="s">
        <v>1221</v>
      </c>
      <c r="Y487" s="446" t="s">
        <v>1220</v>
      </c>
      <c r="Z487" s="446" t="s">
        <v>1219</v>
      </c>
      <c r="AA487" s="446" t="s">
        <v>413</v>
      </c>
      <c r="AB487" s="446" t="s">
        <v>413</v>
      </c>
      <c r="AC487" s="446" t="s">
        <v>413</v>
      </c>
    </row>
    <row r="488" spans="1:29" hidden="1">
      <c r="A488" s="421" t="s">
        <v>1218</v>
      </c>
      <c r="B488" s="422" t="s">
        <v>87</v>
      </c>
      <c r="C488" s="423" t="s">
        <v>1217</v>
      </c>
      <c r="D488" s="422" t="s">
        <v>779</v>
      </c>
      <c r="E488" s="425">
        <v>2021</v>
      </c>
      <c r="F488" s="425">
        <v>2023</v>
      </c>
      <c r="G488" s="425">
        <v>2024</v>
      </c>
      <c r="H488" s="425" t="s">
        <v>413</v>
      </c>
      <c r="I488" s="424" t="s">
        <v>798</v>
      </c>
      <c r="J488" s="424"/>
      <c r="K488" s="425">
        <v>0.19</v>
      </c>
      <c r="L488" s="425">
        <v>0.22900000000000001</v>
      </c>
      <c r="M488" s="452" t="s">
        <v>986</v>
      </c>
      <c r="N488" s="454" t="s">
        <v>113</v>
      </c>
      <c r="O488" s="446" t="s">
        <v>1045</v>
      </c>
      <c r="P488" s="428" t="str">
        <f>IF(tabProjList[[#This Row],[Link 1]]&lt;&gt;"",HYPERLINK(tabProjList[[#This Row],[Link 1]],"Link 1"),"")</f>
        <v>Link 1</v>
      </c>
      <c r="Q488" s="428" t="str">
        <f>IF(tabProjList[[#This Row],[Link 2]]&lt;&gt;"",HYPERLINK(tabProjList[[#This Row],[Link 2]],"Link 2"),"")</f>
        <v>Link 2</v>
      </c>
      <c r="R488" s="428" t="str">
        <f>IF(tabProjList[[#This Row],[Link 3]]&lt;&gt;"",HYPERLINK(tabProjList[[#This Row],[Link 3]],"Link 3"),"")</f>
        <v>Link 3</v>
      </c>
      <c r="S488" s="428" t="str">
        <f>IF(tabProjList[[#This Row],[Link 4]]&lt;&gt;"",HYPERLINK(tabProjList[[#This Row],[Link 4]],"Link 4"),"")</f>
        <v/>
      </c>
      <c r="T488" s="428" t="str">
        <f>IF(tabProjList[[#This Row],[Link 5]]&lt;&gt;"",HYPERLINK(tabProjList[[#This Row],[Link 5]],"Link 5"),"")</f>
        <v/>
      </c>
      <c r="U488" s="428" t="str">
        <f>IF(tabProjList[[#This Row],[Link 6]]&lt;&gt;"",HYPERLINK(tabProjList[[#This Row],[Link 6]],"Link 6"),"")</f>
        <v/>
      </c>
      <c r="V488" s="428" t="str">
        <f>IF(tabProjList[[#This Row],[Link 7]]&lt;&gt;"",HYPERLINK(tabProjList[[#This Row],[Link 7]],"Link 7"),"")</f>
        <v/>
      </c>
      <c r="W488" s="446" t="s">
        <v>1044</v>
      </c>
      <c r="X488" s="446" t="s">
        <v>1043</v>
      </c>
      <c r="Y488" s="446" t="s">
        <v>1042</v>
      </c>
      <c r="Z488" s="446" t="s">
        <v>413</v>
      </c>
      <c r="AA488" s="446" t="s">
        <v>413</v>
      </c>
      <c r="AB488" s="446" t="s">
        <v>413</v>
      </c>
      <c r="AC488" s="446" t="s">
        <v>413</v>
      </c>
    </row>
    <row r="489" spans="1:29" hidden="1">
      <c r="A489" s="474" t="s">
        <v>1215</v>
      </c>
      <c r="B489" s="472" t="s">
        <v>102</v>
      </c>
      <c r="C489" s="473" t="s">
        <v>1216</v>
      </c>
      <c r="D489" s="422" t="s">
        <v>959</v>
      </c>
      <c r="E489" s="453">
        <v>2022</v>
      </c>
      <c r="F489" s="472" t="s">
        <v>413</v>
      </c>
      <c r="G489" s="451" t="s">
        <v>413</v>
      </c>
      <c r="H489" s="451" t="s">
        <v>413</v>
      </c>
      <c r="I489" s="424" t="s">
        <v>798</v>
      </c>
      <c r="J489" s="471"/>
      <c r="K489" s="470">
        <v>6</v>
      </c>
      <c r="L489" s="470">
        <v>6</v>
      </c>
      <c r="M489" s="455" t="s">
        <v>958</v>
      </c>
      <c r="N489" s="454" t="s">
        <v>113</v>
      </c>
      <c r="O489" s="446" t="s">
        <v>1215</v>
      </c>
      <c r="P489" s="428" t="str">
        <f>IF(tabProjList[[#This Row],[Link 1]]&lt;&gt;"",HYPERLINK(tabProjList[[#This Row],[Link 1]],"Link 1"),"")</f>
        <v>Link 1</v>
      </c>
      <c r="Q489" s="428" t="str">
        <f>IF(tabProjList[[#This Row],[Link 2]]&lt;&gt;"",HYPERLINK(tabProjList[[#This Row],[Link 2]],"Link 2"),"")</f>
        <v/>
      </c>
      <c r="R489" s="428" t="str">
        <f>IF(tabProjList[[#This Row],[Link 3]]&lt;&gt;"",HYPERLINK(tabProjList[[#This Row],[Link 3]],"Link 3"),"")</f>
        <v/>
      </c>
      <c r="S489" s="428" t="str">
        <f>IF(tabProjList[[#This Row],[Link 4]]&lt;&gt;"",HYPERLINK(tabProjList[[#This Row],[Link 4]],"Link 4"),"")</f>
        <v/>
      </c>
      <c r="T489" s="428" t="str">
        <f>IF(tabProjList[[#This Row],[Link 5]]&lt;&gt;"",HYPERLINK(tabProjList[[#This Row],[Link 5]],"Link 5"),"")</f>
        <v/>
      </c>
      <c r="U489" s="428" t="str">
        <f>IF(tabProjList[[#This Row],[Link 6]]&lt;&gt;"",HYPERLINK(tabProjList[[#This Row],[Link 6]],"Link 6"),"")</f>
        <v/>
      </c>
      <c r="V489" s="428" t="str">
        <f>IF(tabProjList[[#This Row],[Link 7]]&lt;&gt;"",HYPERLINK(tabProjList[[#This Row],[Link 7]],"Link 7"),"")</f>
        <v/>
      </c>
      <c r="W489" s="446" t="s">
        <v>1214</v>
      </c>
      <c r="X489" s="446" t="s">
        <v>413</v>
      </c>
      <c r="Y489" s="446" t="s">
        <v>413</v>
      </c>
      <c r="Z489" s="446" t="s">
        <v>413</v>
      </c>
      <c r="AA489" s="446" t="s">
        <v>413</v>
      </c>
      <c r="AB489" s="446" t="s">
        <v>413</v>
      </c>
      <c r="AC489" s="446" t="s">
        <v>413</v>
      </c>
    </row>
    <row r="490" spans="1:29" hidden="1">
      <c r="A490" s="474" t="s">
        <v>1213</v>
      </c>
      <c r="B490" s="472" t="s">
        <v>102</v>
      </c>
      <c r="C490" s="473" t="s">
        <v>1212</v>
      </c>
      <c r="D490" s="422" t="s">
        <v>779</v>
      </c>
      <c r="E490" s="453">
        <v>2023</v>
      </c>
      <c r="F490" s="472">
        <v>2025</v>
      </c>
      <c r="G490" s="451">
        <v>2027</v>
      </c>
      <c r="H490" s="451" t="s">
        <v>413</v>
      </c>
      <c r="I490" s="424" t="s">
        <v>798</v>
      </c>
      <c r="J490" s="471"/>
      <c r="K490" s="470">
        <v>1</v>
      </c>
      <c r="L490" s="470">
        <v>1.3</v>
      </c>
      <c r="M490" s="455" t="s">
        <v>876</v>
      </c>
      <c r="N490" s="454" t="s">
        <v>113</v>
      </c>
      <c r="O490" s="446" t="s">
        <v>1211</v>
      </c>
      <c r="P490" s="428" t="str">
        <f>IF(tabProjList[[#This Row],[Link 1]]&lt;&gt;"",HYPERLINK(tabProjList[[#This Row],[Link 1]],"Link 1"),"")</f>
        <v>Link 1</v>
      </c>
      <c r="Q490" s="428" t="str">
        <f>IF(tabProjList[[#This Row],[Link 2]]&lt;&gt;"",HYPERLINK(tabProjList[[#This Row],[Link 2]],"Link 2"),"")</f>
        <v/>
      </c>
      <c r="R490" s="428" t="str">
        <f>IF(tabProjList[[#This Row],[Link 3]]&lt;&gt;"",HYPERLINK(tabProjList[[#This Row],[Link 3]],"Link 3"),"")</f>
        <v/>
      </c>
      <c r="S490" s="428" t="str">
        <f>IF(tabProjList[[#This Row],[Link 4]]&lt;&gt;"",HYPERLINK(tabProjList[[#This Row],[Link 4]],"Link 4"),"")</f>
        <v/>
      </c>
      <c r="T490" s="428" t="str">
        <f>IF(tabProjList[[#This Row],[Link 5]]&lt;&gt;"",HYPERLINK(tabProjList[[#This Row],[Link 5]],"Link 5"),"")</f>
        <v/>
      </c>
      <c r="U490" s="428" t="str">
        <f>IF(tabProjList[[#This Row],[Link 6]]&lt;&gt;"",HYPERLINK(tabProjList[[#This Row],[Link 6]],"Link 6"),"")</f>
        <v/>
      </c>
      <c r="V490" s="428" t="str">
        <f>IF(tabProjList[[#This Row],[Link 7]]&lt;&gt;"",HYPERLINK(tabProjList[[#This Row],[Link 7]],"Link 7"),"")</f>
        <v/>
      </c>
      <c r="W490" s="446" t="s">
        <v>1210</v>
      </c>
      <c r="X490" s="446" t="s">
        <v>413</v>
      </c>
      <c r="Y490" s="446" t="s">
        <v>413</v>
      </c>
      <c r="Z490" s="446" t="s">
        <v>413</v>
      </c>
      <c r="AA490" s="446" t="s">
        <v>413</v>
      </c>
      <c r="AB490" s="446" t="s">
        <v>413</v>
      </c>
      <c r="AC490" s="446" t="s">
        <v>413</v>
      </c>
    </row>
    <row r="491" spans="1:29" hidden="1">
      <c r="A491" s="434" t="s">
        <v>1208</v>
      </c>
      <c r="B491" s="450" t="s">
        <v>102</v>
      </c>
      <c r="C491" s="423" t="s">
        <v>1209</v>
      </c>
      <c r="D491" s="450" t="s">
        <v>107</v>
      </c>
      <c r="E491" s="451">
        <v>2022</v>
      </c>
      <c r="F491" s="451" t="s">
        <v>413</v>
      </c>
      <c r="G491" s="451" t="s">
        <v>413</v>
      </c>
      <c r="H491" s="451" t="s">
        <v>413</v>
      </c>
      <c r="I491" s="424" t="s">
        <v>798</v>
      </c>
      <c r="J491" s="449"/>
      <c r="K491" s="448"/>
      <c r="L491" s="448"/>
      <c r="M491" s="427" t="s">
        <v>918</v>
      </c>
      <c r="N491" s="466" t="s">
        <v>113</v>
      </c>
      <c r="O491" s="446" t="s">
        <v>1208</v>
      </c>
      <c r="P491" s="428" t="str">
        <f>IF(tabProjList[[#This Row],[Link 1]]&lt;&gt;"",HYPERLINK(tabProjList[[#This Row],[Link 1]],"Link 1"),"")</f>
        <v>Link 1</v>
      </c>
      <c r="Q491" s="428" t="str">
        <f>IF(tabProjList[[#This Row],[Link 2]]&lt;&gt;"",HYPERLINK(tabProjList[[#This Row],[Link 2]],"Link 2"),"")</f>
        <v/>
      </c>
      <c r="R491" s="428" t="str">
        <f>IF(tabProjList[[#This Row],[Link 3]]&lt;&gt;"",HYPERLINK(tabProjList[[#This Row],[Link 3]],"Link 3"),"")</f>
        <v/>
      </c>
      <c r="S491" s="428" t="str">
        <f>IF(tabProjList[[#This Row],[Link 4]]&lt;&gt;"",HYPERLINK(tabProjList[[#This Row],[Link 4]],"Link 4"),"")</f>
        <v/>
      </c>
      <c r="T491" s="428" t="str">
        <f>IF(tabProjList[[#This Row],[Link 5]]&lt;&gt;"",HYPERLINK(tabProjList[[#This Row],[Link 5]],"Link 5"),"")</f>
        <v/>
      </c>
      <c r="U491" s="428" t="str">
        <f>IF(tabProjList[[#This Row],[Link 6]]&lt;&gt;"",HYPERLINK(tabProjList[[#This Row],[Link 6]],"Link 6"),"")</f>
        <v/>
      </c>
      <c r="V491" s="428" t="str">
        <f>IF(tabProjList[[#This Row],[Link 7]]&lt;&gt;"",HYPERLINK(tabProjList[[#This Row],[Link 7]],"Link 7"),"")</f>
        <v/>
      </c>
      <c r="W491" s="446" t="s">
        <v>1023</v>
      </c>
      <c r="X491" s="446" t="s">
        <v>413</v>
      </c>
      <c r="Y491" s="446" t="s">
        <v>413</v>
      </c>
      <c r="Z491" s="446" t="s">
        <v>413</v>
      </c>
      <c r="AA491" s="446" t="s">
        <v>413</v>
      </c>
      <c r="AB491" s="446" t="s">
        <v>413</v>
      </c>
      <c r="AC491" s="446" t="s">
        <v>413</v>
      </c>
    </row>
    <row r="492" spans="1:29" hidden="1">
      <c r="A492" s="421" t="s">
        <v>1207</v>
      </c>
      <c r="B492" s="422" t="s">
        <v>99</v>
      </c>
      <c r="C492" s="423" t="s">
        <v>1206</v>
      </c>
      <c r="D492" s="422" t="s">
        <v>777</v>
      </c>
      <c r="E492" s="453">
        <v>2023</v>
      </c>
      <c r="F492" s="453" t="s">
        <v>413</v>
      </c>
      <c r="G492" s="453" t="s">
        <v>413</v>
      </c>
      <c r="H492" s="453" t="s">
        <v>413</v>
      </c>
      <c r="I492" s="424" t="s">
        <v>798</v>
      </c>
      <c r="J492" s="424"/>
      <c r="K492" s="425">
        <v>0.5</v>
      </c>
      <c r="L492" s="425">
        <v>0.5</v>
      </c>
      <c r="M492" s="452" t="s">
        <v>876</v>
      </c>
      <c r="N492" s="454" t="s">
        <v>101</v>
      </c>
      <c r="O492" s="446"/>
      <c r="P492" s="428" t="str">
        <f>IF(tabProjList[[#This Row],[Link 1]]&lt;&gt;"",HYPERLINK(tabProjList[[#This Row],[Link 1]],"Link 1"),"")</f>
        <v>Link 1</v>
      </c>
      <c r="Q492" s="428" t="str">
        <f>IF(tabProjList[[#This Row],[Link 2]]&lt;&gt;"",HYPERLINK(tabProjList[[#This Row],[Link 2]],"Link 2"),"")</f>
        <v/>
      </c>
      <c r="R492" s="428" t="str">
        <f>IF(tabProjList[[#This Row],[Link 3]]&lt;&gt;"",HYPERLINK(tabProjList[[#This Row],[Link 3]],"Link 3"),"")</f>
        <v/>
      </c>
      <c r="S492" s="428" t="str">
        <f>IF(tabProjList[[#This Row],[Link 4]]&lt;&gt;"",HYPERLINK(tabProjList[[#This Row],[Link 4]],"Link 4"),"")</f>
        <v/>
      </c>
      <c r="T492" s="428" t="str">
        <f>IF(tabProjList[[#This Row],[Link 5]]&lt;&gt;"",HYPERLINK(tabProjList[[#This Row],[Link 5]],"Link 5"),"")</f>
        <v/>
      </c>
      <c r="U492" s="428" t="str">
        <f>IF(tabProjList[[#This Row],[Link 6]]&lt;&gt;"",HYPERLINK(tabProjList[[#This Row],[Link 6]],"Link 6"),"")</f>
        <v/>
      </c>
      <c r="V492" s="428" t="str">
        <f>IF(tabProjList[[#This Row],[Link 7]]&lt;&gt;"",HYPERLINK(tabProjList[[#This Row],[Link 7]],"Link 7"),"")</f>
        <v/>
      </c>
      <c r="W492" s="446" t="s">
        <v>1205</v>
      </c>
      <c r="X492" s="446" t="s">
        <v>413</v>
      </c>
      <c r="Y492" s="446" t="s">
        <v>413</v>
      </c>
      <c r="Z492" s="446" t="s">
        <v>413</v>
      </c>
      <c r="AA492" s="446" t="s">
        <v>413</v>
      </c>
      <c r="AB492" s="446" t="s">
        <v>413</v>
      </c>
      <c r="AC492" s="446" t="s">
        <v>413</v>
      </c>
    </row>
    <row r="493" spans="1:29" hidden="1">
      <c r="A493" s="421" t="s">
        <v>1203</v>
      </c>
      <c r="B493" s="422" t="s">
        <v>102</v>
      </c>
      <c r="C493" s="423" t="s">
        <v>1204</v>
      </c>
      <c r="D493" s="422" t="s">
        <v>107</v>
      </c>
      <c r="E493" s="453">
        <v>2022</v>
      </c>
      <c r="F493" s="453" t="s">
        <v>413</v>
      </c>
      <c r="G493" s="453" t="s">
        <v>413</v>
      </c>
      <c r="H493" s="453" t="s">
        <v>413</v>
      </c>
      <c r="I493" s="424" t="s">
        <v>798</v>
      </c>
      <c r="J493" s="424"/>
      <c r="K493" s="425"/>
      <c r="L493" s="425"/>
      <c r="M493" s="427" t="s">
        <v>918</v>
      </c>
      <c r="N493" s="454" t="s">
        <v>113</v>
      </c>
      <c r="O493" s="446" t="s">
        <v>1203</v>
      </c>
      <c r="P493" s="428" t="str">
        <f>IF(tabProjList[[#This Row],[Link 1]]&lt;&gt;"",HYPERLINK(tabProjList[[#This Row],[Link 1]],"Link 1"),"")</f>
        <v>Link 1</v>
      </c>
      <c r="Q493" s="428" t="str">
        <f>IF(tabProjList[[#This Row],[Link 2]]&lt;&gt;"",HYPERLINK(tabProjList[[#This Row],[Link 2]],"Link 2"),"")</f>
        <v/>
      </c>
      <c r="R493" s="428" t="str">
        <f>IF(tabProjList[[#This Row],[Link 3]]&lt;&gt;"",HYPERLINK(tabProjList[[#This Row],[Link 3]],"Link 3"),"")</f>
        <v/>
      </c>
      <c r="S493" s="428" t="str">
        <f>IF(tabProjList[[#This Row],[Link 4]]&lt;&gt;"",HYPERLINK(tabProjList[[#This Row],[Link 4]],"Link 4"),"")</f>
        <v/>
      </c>
      <c r="T493" s="428" t="str">
        <f>IF(tabProjList[[#This Row],[Link 5]]&lt;&gt;"",HYPERLINK(tabProjList[[#This Row],[Link 5]],"Link 5"),"")</f>
        <v/>
      </c>
      <c r="U493" s="428" t="str">
        <f>IF(tabProjList[[#This Row],[Link 6]]&lt;&gt;"",HYPERLINK(tabProjList[[#This Row],[Link 6]],"Link 6"),"")</f>
        <v/>
      </c>
      <c r="V493" s="428" t="str">
        <f>IF(tabProjList[[#This Row],[Link 7]]&lt;&gt;"",HYPERLINK(tabProjList[[#This Row],[Link 7]],"Link 7"),"")</f>
        <v/>
      </c>
      <c r="W493" s="446" t="s">
        <v>1023</v>
      </c>
      <c r="X493" s="446" t="s">
        <v>413</v>
      </c>
      <c r="Y493" s="446" t="s">
        <v>413</v>
      </c>
      <c r="Z493" s="446" t="s">
        <v>413</v>
      </c>
      <c r="AA493" s="446" t="s">
        <v>413</v>
      </c>
      <c r="AB493" s="446" t="s">
        <v>413</v>
      </c>
      <c r="AC493" s="446" t="s">
        <v>413</v>
      </c>
    </row>
    <row r="494" spans="1:29" hidden="1">
      <c r="A494" s="421" t="s">
        <v>1201</v>
      </c>
      <c r="B494" s="422" t="s">
        <v>87</v>
      </c>
      <c r="C494" s="423" t="s">
        <v>1202</v>
      </c>
      <c r="D494" s="422" t="s">
        <v>107</v>
      </c>
      <c r="E494" s="453">
        <v>2023</v>
      </c>
      <c r="F494" s="453" t="s">
        <v>413</v>
      </c>
      <c r="G494" s="453" t="s">
        <v>413</v>
      </c>
      <c r="H494" s="453" t="s">
        <v>413</v>
      </c>
      <c r="I494" s="422" t="s">
        <v>798</v>
      </c>
      <c r="J494" s="469"/>
      <c r="K494" s="425"/>
      <c r="L494" s="425"/>
      <c r="M494" s="452" t="s">
        <v>918</v>
      </c>
      <c r="N494" s="454" t="s">
        <v>113</v>
      </c>
      <c r="O494" s="446" t="s">
        <v>1201</v>
      </c>
      <c r="P494" s="428" t="str">
        <f>IF(tabProjList[[#This Row],[Link 1]]&lt;&gt;"",HYPERLINK(tabProjList[[#This Row],[Link 1]],"Link 1"),"")</f>
        <v>Link 1</v>
      </c>
      <c r="Q494" s="428" t="str">
        <f>IF(tabProjList[[#This Row],[Link 2]]&lt;&gt;"",HYPERLINK(tabProjList[[#This Row],[Link 2]],"Link 2"),"")</f>
        <v/>
      </c>
      <c r="R494" s="428" t="str">
        <f>IF(tabProjList[[#This Row],[Link 3]]&lt;&gt;"",HYPERLINK(tabProjList[[#This Row],[Link 3]],"Link 3"),"")</f>
        <v/>
      </c>
      <c r="S494" s="428" t="str">
        <f>IF(tabProjList[[#This Row],[Link 4]]&lt;&gt;"",HYPERLINK(tabProjList[[#This Row],[Link 4]],"Link 4"),"")</f>
        <v/>
      </c>
      <c r="T494" s="428" t="str">
        <f>IF(tabProjList[[#This Row],[Link 5]]&lt;&gt;"",HYPERLINK(tabProjList[[#This Row],[Link 5]],"Link 5"),"")</f>
        <v/>
      </c>
      <c r="U494" s="428" t="str">
        <f>IF(tabProjList[[#This Row],[Link 6]]&lt;&gt;"",HYPERLINK(tabProjList[[#This Row],[Link 6]],"Link 6"),"")</f>
        <v/>
      </c>
      <c r="V494" s="428" t="str">
        <f>IF(tabProjList[[#This Row],[Link 7]]&lt;&gt;"",HYPERLINK(tabProjList[[#This Row],[Link 7]],"Link 7"),"")</f>
        <v/>
      </c>
      <c r="W494" s="446" t="s">
        <v>1009</v>
      </c>
      <c r="X494" s="446" t="s">
        <v>413</v>
      </c>
      <c r="Y494" s="446" t="s">
        <v>413</v>
      </c>
      <c r="Z494" s="446" t="s">
        <v>413</v>
      </c>
      <c r="AA494" s="446" t="s">
        <v>413</v>
      </c>
      <c r="AB494" s="446" t="s">
        <v>413</v>
      </c>
      <c r="AC494" s="446" t="s">
        <v>413</v>
      </c>
    </row>
    <row r="495" spans="1:29" hidden="1">
      <c r="A495" s="421" t="s">
        <v>1200</v>
      </c>
      <c r="B495" s="422" t="s">
        <v>878</v>
      </c>
      <c r="C495" s="423" t="s">
        <v>1199</v>
      </c>
      <c r="D495" s="450" t="s">
        <v>779</v>
      </c>
      <c r="E495" s="451">
        <v>2021</v>
      </c>
      <c r="F495" s="451">
        <v>2023</v>
      </c>
      <c r="G495" s="451">
        <v>2026</v>
      </c>
      <c r="H495" s="451" t="s">
        <v>413</v>
      </c>
      <c r="I495" s="424" t="s">
        <v>798</v>
      </c>
      <c r="J495" s="467"/>
      <c r="K495" s="448">
        <v>0.95</v>
      </c>
      <c r="L495" s="448">
        <v>0.95</v>
      </c>
      <c r="M495" s="452" t="s">
        <v>928</v>
      </c>
      <c r="N495" s="466" t="s">
        <v>113</v>
      </c>
      <c r="O495" s="446" t="s">
        <v>1198</v>
      </c>
      <c r="P495" s="428" t="str">
        <f>IF(tabProjList[[#This Row],[Link 1]]&lt;&gt;"",HYPERLINK(tabProjList[[#This Row],[Link 1]],"Link 1"),"")</f>
        <v>Link 1</v>
      </c>
      <c r="Q495" s="428" t="str">
        <f>IF(tabProjList[[#This Row],[Link 2]]&lt;&gt;"",HYPERLINK(tabProjList[[#This Row],[Link 2]],"Link 2"),"")</f>
        <v>Link 2</v>
      </c>
      <c r="R495" s="428" t="str">
        <f>IF(tabProjList[[#This Row],[Link 3]]&lt;&gt;"",HYPERLINK(tabProjList[[#This Row],[Link 3]],"Link 3"),"")</f>
        <v>Link 3</v>
      </c>
      <c r="S495" s="428" t="str">
        <f>IF(tabProjList[[#This Row],[Link 4]]&lt;&gt;"",HYPERLINK(tabProjList[[#This Row],[Link 4]],"Link 4"),"")</f>
        <v/>
      </c>
      <c r="T495" s="428" t="str">
        <f>IF(tabProjList[[#This Row],[Link 5]]&lt;&gt;"",HYPERLINK(tabProjList[[#This Row],[Link 5]],"Link 5"),"")</f>
        <v/>
      </c>
      <c r="U495" s="428" t="str">
        <f>IF(tabProjList[[#This Row],[Link 6]]&lt;&gt;"",HYPERLINK(tabProjList[[#This Row],[Link 6]],"Link 6"),"")</f>
        <v/>
      </c>
      <c r="V495" s="428" t="str">
        <f>IF(tabProjList[[#This Row],[Link 7]]&lt;&gt;"",HYPERLINK(tabProjList[[#This Row],[Link 7]],"Link 7"),"")</f>
        <v/>
      </c>
      <c r="W495" s="446" t="s">
        <v>1197</v>
      </c>
      <c r="X495" s="446" t="s">
        <v>1196</v>
      </c>
      <c r="Y495" s="446" t="s">
        <v>1195</v>
      </c>
      <c r="Z495" s="446" t="s">
        <v>413</v>
      </c>
      <c r="AA495" s="446" t="s">
        <v>413</v>
      </c>
      <c r="AB495" s="446" t="s">
        <v>413</v>
      </c>
      <c r="AC495" s="446" t="s">
        <v>413</v>
      </c>
    </row>
    <row r="496" spans="1:29" hidden="1">
      <c r="A496" s="434" t="s">
        <v>1194</v>
      </c>
      <c r="B496" s="450" t="s">
        <v>110</v>
      </c>
      <c r="C496" s="423" t="s">
        <v>1190</v>
      </c>
      <c r="D496" s="422" t="s">
        <v>779</v>
      </c>
      <c r="E496" s="451">
        <v>2022</v>
      </c>
      <c r="F496" s="453" t="s">
        <v>413</v>
      </c>
      <c r="G496" s="451">
        <v>2032</v>
      </c>
      <c r="H496" s="453" t="s">
        <v>413</v>
      </c>
      <c r="I496" s="424" t="s">
        <v>798</v>
      </c>
      <c r="J496" s="424"/>
      <c r="K496" s="425">
        <v>5.5</v>
      </c>
      <c r="L496" s="425">
        <v>7</v>
      </c>
      <c r="M496" s="452" t="s">
        <v>928</v>
      </c>
      <c r="N496" s="454" t="s">
        <v>113</v>
      </c>
      <c r="O496" s="446" t="s">
        <v>1189</v>
      </c>
      <c r="P496" s="428" t="str">
        <f>IF(tabProjList[[#This Row],[Link 1]]&lt;&gt;"",HYPERLINK(tabProjList[[#This Row],[Link 1]],"Link 1"),"")</f>
        <v>Link 1</v>
      </c>
      <c r="Q496" s="428" t="str">
        <f>IF(tabProjList[[#This Row],[Link 2]]&lt;&gt;"",HYPERLINK(tabProjList[[#This Row],[Link 2]],"Link 2"),"")</f>
        <v>Link 2</v>
      </c>
      <c r="R496" s="428" t="str">
        <f>IF(tabProjList[[#This Row],[Link 3]]&lt;&gt;"",HYPERLINK(tabProjList[[#This Row],[Link 3]],"Link 3"),"")</f>
        <v/>
      </c>
      <c r="S496" s="428" t="str">
        <f>IF(tabProjList[[#This Row],[Link 4]]&lt;&gt;"",HYPERLINK(tabProjList[[#This Row],[Link 4]],"Link 4"),"")</f>
        <v/>
      </c>
      <c r="T496" s="428" t="str">
        <f>IF(tabProjList[[#This Row],[Link 5]]&lt;&gt;"",HYPERLINK(tabProjList[[#This Row],[Link 5]],"Link 5"),"")</f>
        <v/>
      </c>
      <c r="U496" s="428" t="str">
        <f>IF(tabProjList[[#This Row],[Link 6]]&lt;&gt;"",HYPERLINK(tabProjList[[#This Row],[Link 6]],"Link 6"),"")</f>
        <v/>
      </c>
      <c r="V496" s="428" t="str">
        <f>IF(tabProjList[[#This Row],[Link 7]]&lt;&gt;"",HYPERLINK(tabProjList[[#This Row],[Link 7]],"Link 7"),"")</f>
        <v/>
      </c>
      <c r="W496" s="446" t="s">
        <v>931</v>
      </c>
      <c r="X496" s="446" t="s">
        <v>1188</v>
      </c>
      <c r="Y496" s="446" t="s">
        <v>413</v>
      </c>
      <c r="Z496" s="446" t="s">
        <v>413</v>
      </c>
      <c r="AA496" s="446" t="s">
        <v>413</v>
      </c>
      <c r="AB496" s="446" t="s">
        <v>413</v>
      </c>
      <c r="AC496" s="446" t="s">
        <v>413</v>
      </c>
    </row>
    <row r="497" spans="1:29" s="468" customFormat="1" hidden="1">
      <c r="A497" s="421" t="s">
        <v>1193</v>
      </c>
      <c r="B497" s="422" t="s">
        <v>878</v>
      </c>
      <c r="C497" s="423" t="s">
        <v>1190</v>
      </c>
      <c r="D497" s="422" t="s">
        <v>779</v>
      </c>
      <c r="E497" s="453">
        <v>2022</v>
      </c>
      <c r="F497" s="453" t="s">
        <v>413</v>
      </c>
      <c r="G497" s="453" t="s">
        <v>413</v>
      </c>
      <c r="H497" s="453" t="s">
        <v>413</v>
      </c>
      <c r="I497" s="424" t="s">
        <v>798</v>
      </c>
      <c r="J497" s="424"/>
      <c r="K497" s="425"/>
      <c r="L497" s="425"/>
      <c r="M497" s="452" t="s">
        <v>928</v>
      </c>
      <c r="N497" s="454" t="s">
        <v>113</v>
      </c>
      <c r="O497" s="446" t="s">
        <v>950</v>
      </c>
      <c r="P497" s="428" t="str">
        <f>IF(tabProjList[[#This Row],[Link 1]]&lt;&gt;"",HYPERLINK(tabProjList[[#This Row],[Link 1]],"Link 1"),"")</f>
        <v>Link 1</v>
      </c>
      <c r="Q497" s="428" t="str">
        <f>IF(tabProjList[[#This Row],[Link 2]]&lt;&gt;"",HYPERLINK(tabProjList[[#This Row],[Link 2]],"Link 2"),"")</f>
        <v/>
      </c>
      <c r="R497" s="428" t="str">
        <f>IF(tabProjList[[#This Row],[Link 3]]&lt;&gt;"",HYPERLINK(tabProjList[[#This Row],[Link 3]],"Link 3"),"")</f>
        <v/>
      </c>
      <c r="S497" s="428" t="str">
        <f>IF(tabProjList[[#This Row],[Link 4]]&lt;&gt;"",HYPERLINK(tabProjList[[#This Row],[Link 4]],"Link 4"),"")</f>
        <v/>
      </c>
      <c r="T497" s="428" t="str">
        <f>IF(tabProjList[[#This Row],[Link 5]]&lt;&gt;"",HYPERLINK(tabProjList[[#This Row],[Link 5]],"Link 5"),"")</f>
        <v/>
      </c>
      <c r="U497" s="428" t="str">
        <f>IF(tabProjList[[#This Row],[Link 6]]&lt;&gt;"",HYPERLINK(tabProjList[[#This Row],[Link 6]],"Link 6"),"")</f>
        <v/>
      </c>
      <c r="V497" s="428" t="str">
        <f>IF(tabProjList[[#This Row],[Link 7]]&lt;&gt;"",HYPERLINK(tabProjList[[#This Row],[Link 7]],"Link 7"),"")</f>
        <v/>
      </c>
      <c r="W497" s="446" t="s">
        <v>1192</v>
      </c>
      <c r="X497" s="446" t="s">
        <v>413</v>
      </c>
      <c r="Y497" s="446" t="s">
        <v>413</v>
      </c>
      <c r="Z497" s="446" t="s">
        <v>413</v>
      </c>
      <c r="AA497" s="446" t="s">
        <v>413</v>
      </c>
      <c r="AB497" s="446" t="s">
        <v>413</v>
      </c>
      <c r="AC497" s="446" t="s">
        <v>413</v>
      </c>
    </row>
    <row r="498" spans="1:29" hidden="1">
      <c r="A498" s="421" t="s">
        <v>1191</v>
      </c>
      <c r="B498" s="422" t="s">
        <v>110</v>
      </c>
      <c r="C498" s="423" t="s">
        <v>1190</v>
      </c>
      <c r="D498" s="450" t="s">
        <v>779</v>
      </c>
      <c r="E498" s="453">
        <v>2022</v>
      </c>
      <c r="F498" s="453" t="s">
        <v>413</v>
      </c>
      <c r="G498" s="453">
        <v>2030</v>
      </c>
      <c r="H498" s="453" t="s">
        <v>413</v>
      </c>
      <c r="I498" s="424" t="s">
        <v>798</v>
      </c>
      <c r="J498" s="426"/>
      <c r="K498" s="425">
        <v>5.5</v>
      </c>
      <c r="L498" s="425">
        <v>7</v>
      </c>
      <c r="M498" s="427" t="s">
        <v>928</v>
      </c>
      <c r="N498" s="454" t="s">
        <v>113</v>
      </c>
      <c r="O498" s="446" t="s">
        <v>1189</v>
      </c>
      <c r="P498" s="428" t="str">
        <f>IF(tabProjList[[#This Row],[Link 1]]&lt;&gt;"",HYPERLINK(tabProjList[[#This Row],[Link 1]],"Link 1"),"")</f>
        <v>Link 1</v>
      </c>
      <c r="Q498" s="428" t="str">
        <f>IF(tabProjList[[#This Row],[Link 2]]&lt;&gt;"",HYPERLINK(tabProjList[[#This Row],[Link 2]],"Link 2"),"")</f>
        <v>Link 2</v>
      </c>
      <c r="R498" s="428" t="str">
        <f>IF(tabProjList[[#This Row],[Link 3]]&lt;&gt;"",HYPERLINK(tabProjList[[#This Row],[Link 3]],"Link 3"),"")</f>
        <v/>
      </c>
      <c r="S498" s="428" t="str">
        <f>IF(tabProjList[[#This Row],[Link 4]]&lt;&gt;"",HYPERLINK(tabProjList[[#This Row],[Link 4]],"Link 4"),"")</f>
        <v/>
      </c>
      <c r="T498" s="428" t="str">
        <f>IF(tabProjList[[#This Row],[Link 5]]&lt;&gt;"",HYPERLINK(tabProjList[[#This Row],[Link 5]],"Link 5"),"")</f>
        <v/>
      </c>
      <c r="U498" s="428" t="str">
        <f>IF(tabProjList[[#This Row],[Link 6]]&lt;&gt;"",HYPERLINK(tabProjList[[#This Row],[Link 6]],"Link 6"),"")</f>
        <v/>
      </c>
      <c r="V498" s="428" t="str">
        <f>IF(tabProjList[[#This Row],[Link 7]]&lt;&gt;"",HYPERLINK(tabProjList[[#This Row],[Link 7]],"Link 7"),"")</f>
        <v/>
      </c>
      <c r="W498" s="446" t="s">
        <v>931</v>
      </c>
      <c r="X498" s="446" t="s">
        <v>1188</v>
      </c>
      <c r="Y498" s="446" t="s">
        <v>413</v>
      </c>
      <c r="Z498" s="446" t="s">
        <v>413</v>
      </c>
      <c r="AA498" s="446" t="s">
        <v>413</v>
      </c>
      <c r="AB498" s="446" t="s">
        <v>413</v>
      </c>
      <c r="AC498" s="446" t="s">
        <v>413</v>
      </c>
    </row>
    <row r="499" spans="1:29" hidden="1">
      <c r="A499" s="434" t="s">
        <v>1186</v>
      </c>
      <c r="B499" s="450" t="s">
        <v>263</v>
      </c>
      <c r="C499" s="423" t="s">
        <v>1187</v>
      </c>
      <c r="D499" s="450" t="s">
        <v>107</v>
      </c>
      <c r="E499" s="451">
        <v>2022</v>
      </c>
      <c r="F499" s="451" t="s">
        <v>413</v>
      </c>
      <c r="G499" s="451" t="s">
        <v>413</v>
      </c>
      <c r="H499" s="451" t="s">
        <v>413</v>
      </c>
      <c r="I499" s="424" t="s">
        <v>798</v>
      </c>
      <c r="J499" s="467"/>
      <c r="K499" s="448"/>
      <c r="L499" s="448"/>
      <c r="M499" s="427" t="s">
        <v>918</v>
      </c>
      <c r="N499" s="466" t="s">
        <v>113</v>
      </c>
      <c r="O499" s="446" t="s">
        <v>1186</v>
      </c>
      <c r="P499" s="428" t="str">
        <f>IF(tabProjList[[#This Row],[Link 1]]&lt;&gt;"",HYPERLINK(tabProjList[[#This Row],[Link 1]],"Link 1"),"")</f>
        <v>Link 1</v>
      </c>
      <c r="Q499" s="428" t="str">
        <f>IF(tabProjList[[#This Row],[Link 2]]&lt;&gt;"",HYPERLINK(tabProjList[[#This Row],[Link 2]],"Link 2"),"")</f>
        <v/>
      </c>
      <c r="R499" s="428" t="str">
        <f>IF(tabProjList[[#This Row],[Link 3]]&lt;&gt;"",HYPERLINK(tabProjList[[#This Row],[Link 3]],"Link 3"),"")</f>
        <v/>
      </c>
      <c r="S499" s="428" t="str">
        <f>IF(tabProjList[[#This Row],[Link 4]]&lt;&gt;"",HYPERLINK(tabProjList[[#This Row],[Link 4]],"Link 4"),"")</f>
        <v/>
      </c>
      <c r="T499" s="428" t="str">
        <f>IF(tabProjList[[#This Row],[Link 5]]&lt;&gt;"",HYPERLINK(tabProjList[[#This Row],[Link 5]],"Link 5"),"")</f>
        <v/>
      </c>
      <c r="U499" s="428" t="str">
        <f>IF(tabProjList[[#This Row],[Link 6]]&lt;&gt;"",HYPERLINK(tabProjList[[#This Row],[Link 6]],"Link 6"),"")</f>
        <v/>
      </c>
      <c r="V499" s="428" t="str">
        <f>IF(tabProjList[[#This Row],[Link 7]]&lt;&gt;"",HYPERLINK(tabProjList[[#This Row],[Link 7]],"Link 7"),"")</f>
        <v/>
      </c>
      <c r="W499" s="446" t="s">
        <v>1183</v>
      </c>
      <c r="X499" s="446" t="s">
        <v>413</v>
      </c>
      <c r="Y499" s="446" t="s">
        <v>413</v>
      </c>
      <c r="Z499" s="446" t="s">
        <v>413</v>
      </c>
      <c r="AA499" s="446" t="s">
        <v>413</v>
      </c>
      <c r="AB499" s="446" t="s">
        <v>413</v>
      </c>
      <c r="AC499" s="446" t="s">
        <v>413</v>
      </c>
    </row>
    <row r="500" spans="1:29" hidden="1">
      <c r="A500" s="434" t="s">
        <v>1184</v>
      </c>
      <c r="B500" s="450" t="s">
        <v>263</v>
      </c>
      <c r="C500" s="423" t="s">
        <v>1185</v>
      </c>
      <c r="D500" s="450" t="s">
        <v>107</v>
      </c>
      <c r="E500" s="451">
        <v>2022</v>
      </c>
      <c r="F500" s="451">
        <v>2025</v>
      </c>
      <c r="G500" s="451">
        <v>2028</v>
      </c>
      <c r="H500" s="451" t="s">
        <v>413</v>
      </c>
      <c r="I500" s="424" t="s">
        <v>798</v>
      </c>
      <c r="J500" s="467"/>
      <c r="K500" s="448">
        <v>2.4</v>
      </c>
      <c r="L500" s="448">
        <v>2.4</v>
      </c>
      <c r="M500" s="427" t="s">
        <v>918</v>
      </c>
      <c r="N500" s="466" t="s">
        <v>113</v>
      </c>
      <c r="O500" s="446" t="s">
        <v>1184</v>
      </c>
      <c r="P500" s="428" t="str">
        <f>IF(tabProjList[[#This Row],[Link 1]]&lt;&gt;"",HYPERLINK(tabProjList[[#This Row],[Link 1]],"Link 1"),"")</f>
        <v>Link 1</v>
      </c>
      <c r="Q500" s="428" t="str">
        <f>IF(tabProjList[[#This Row],[Link 2]]&lt;&gt;"",HYPERLINK(tabProjList[[#This Row],[Link 2]],"Link 2"),"")</f>
        <v>Link 2</v>
      </c>
      <c r="R500" s="428" t="str">
        <f>IF(tabProjList[[#This Row],[Link 3]]&lt;&gt;"",HYPERLINK(tabProjList[[#This Row],[Link 3]],"Link 3"),"")</f>
        <v/>
      </c>
      <c r="S500" s="428" t="str">
        <f>IF(tabProjList[[#This Row],[Link 4]]&lt;&gt;"",HYPERLINK(tabProjList[[#This Row],[Link 4]],"Link 4"),"")</f>
        <v/>
      </c>
      <c r="T500" s="428" t="str">
        <f>IF(tabProjList[[#This Row],[Link 5]]&lt;&gt;"",HYPERLINK(tabProjList[[#This Row],[Link 5]],"Link 5"),"")</f>
        <v/>
      </c>
      <c r="U500" s="428" t="str">
        <f>IF(tabProjList[[#This Row],[Link 6]]&lt;&gt;"",HYPERLINK(tabProjList[[#This Row],[Link 6]],"Link 6"),"")</f>
        <v/>
      </c>
      <c r="V500" s="428" t="str">
        <f>IF(tabProjList[[#This Row],[Link 7]]&lt;&gt;"",HYPERLINK(tabProjList[[#This Row],[Link 7]],"Link 7"),"")</f>
        <v/>
      </c>
      <c r="W500" s="446" t="s">
        <v>1183</v>
      </c>
      <c r="X500" s="446" t="s">
        <v>1182</v>
      </c>
      <c r="Y500" s="446" t="s">
        <v>413</v>
      </c>
      <c r="Z500" s="446" t="s">
        <v>413</v>
      </c>
      <c r="AA500" s="446" t="s">
        <v>413</v>
      </c>
      <c r="AB500" s="446" t="s">
        <v>413</v>
      </c>
      <c r="AC500" s="446" t="s">
        <v>413</v>
      </c>
    </row>
    <row r="501" spans="1:29" hidden="1">
      <c r="A501" s="434" t="s">
        <v>1180</v>
      </c>
      <c r="B501" s="450" t="s">
        <v>263</v>
      </c>
      <c r="C501" s="423" t="s">
        <v>1181</v>
      </c>
      <c r="D501" s="450" t="s">
        <v>107</v>
      </c>
      <c r="E501" s="451">
        <v>2019</v>
      </c>
      <c r="F501" s="451" t="s">
        <v>413</v>
      </c>
      <c r="G501" s="451" t="s">
        <v>413</v>
      </c>
      <c r="H501" s="451" t="s">
        <v>413</v>
      </c>
      <c r="I501" s="424" t="s">
        <v>798</v>
      </c>
      <c r="J501" s="449"/>
      <c r="K501" s="448">
        <v>20</v>
      </c>
      <c r="L501" s="448">
        <v>20</v>
      </c>
      <c r="M501" s="427" t="s">
        <v>958</v>
      </c>
      <c r="N501" s="466" t="s">
        <v>113</v>
      </c>
      <c r="O501" s="446" t="s">
        <v>1180</v>
      </c>
      <c r="P501" s="428" t="str">
        <f>IF(tabProjList[[#This Row],[Link 1]]&lt;&gt;"",HYPERLINK(tabProjList[[#This Row],[Link 1]],"Link 1"),"")</f>
        <v>Link 1</v>
      </c>
      <c r="Q501" s="428" t="str">
        <f>IF(tabProjList[[#This Row],[Link 2]]&lt;&gt;"",HYPERLINK(tabProjList[[#This Row],[Link 2]],"Link 2"),"")</f>
        <v>Link 2</v>
      </c>
      <c r="R501" s="428" t="str">
        <f>IF(tabProjList[[#This Row],[Link 3]]&lt;&gt;"",HYPERLINK(tabProjList[[#This Row],[Link 3]],"Link 3"),"")</f>
        <v/>
      </c>
      <c r="S501" s="428" t="str">
        <f>IF(tabProjList[[#This Row],[Link 4]]&lt;&gt;"",HYPERLINK(tabProjList[[#This Row],[Link 4]],"Link 4"),"")</f>
        <v/>
      </c>
      <c r="T501" s="428" t="str">
        <f>IF(tabProjList[[#This Row],[Link 5]]&lt;&gt;"",HYPERLINK(tabProjList[[#This Row],[Link 5]],"Link 5"),"")</f>
        <v/>
      </c>
      <c r="U501" s="428" t="str">
        <f>IF(tabProjList[[#This Row],[Link 6]]&lt;&gt;"",HYPERLINK(tabProjList[[#This Row],[Link 6]],"Link 6"),"")</f>
        <v/>
      </c>
      <c r="V501" s="428" t="str">
        <f>IF(tabProjList[[#This Row],[Link 7]]&lt;&gt;"",HYPERLINK(tabProjList[[#This Row],[Link 7]],"Link 7"),"")</f>
        <v/>
      </c>
      <c r="W501" s="446" t="s">
        <v>1179</v>
      </c>
      <c r="X501" s="446" t="s">
        <v>1178</v>
      </c>
      <c r="Y501" s="446" t="s">
        <v>413</v>
      </c>
      <c r="Z501" s="446" t="s">
        <v>413</v>
      </c>
      <c r="AA501" s="446" t="s">
        <v>413</v>
      </c>
      <c r="AB501" s="446" t="s">
        <v>413</v>
      </c>
      <c r="AC501" s="446" t="s">
        <v>413</v>
      </c>
    </row>
    <row r="502" spans="1:29" hidden="1">
      <c r="A502" s="421" t="s">
        <v>1177</v>
      </c>
      <c r="B502" s="422" t="s">
        <v>263</v>
      </c>
      <c r="C502" s="423" t="s">
        <v>1176</v>
      </c>
      <c r="D502" s="422" t="s">
        <v>777</v>
      </c>
      <c r="E502" s="453">
        <v>2021</v>
      </c>
      <c r="F502" s="453" t="s">
        <v>413</v>
      </c>
      <c r="G502" s="453" t="s">
        <v>413</v>
      </c>
      <c r="H502" s="453" t="s">
        <v>413</v>
      </c>
      <c r="I502" s="424" t="s">
        <v>798</v>
      </c>
      <c r="J502" s="424"/>
      <c r="K502" s="425">
        <v>0.15</v>
      </c>
      <c r="L502" s="425">
        <v>0.15</v>
      </c>
      <c r="M502" s="427" t="s">
        <v>923</v>
      </c>
      <c r="N502" s="454" t="s">
        <v>101</v>
      </c>
      <c r="O502" s="446"/>
      <c r="P502" s="428" t="str">
        <f>IF(tabProjList[[#This Row],[Link 1]]&lt;&gt;"",HYPERLINK(tabProjList[[#This Row],[Link 1]],"Link 1"),"")</f>
        <v>Link 1</v>
      </c>
      <c r="Q502" s="428" t="str">
        <f>IF(tabProjList[[#This Row],[Link 2]]&lt;&gt;"",HYPERLINK(tabProjList[[#This Row],[Link 2]],"Link 2"),"")</f>
        <v>Link 2</v>
      </c>
      <c r="R502" s="428" t="str">
        <f>IF(tabProjList[[#This Row],[Link 3]]&lt;&gt;"",HYPERLINK(tabProjList[[#This Row],[Link 3]],"Link 3"),"")</f>
        <v/>
      </c>
      <c r="S502" s="428" t="str">
        <f>IF(tabProjList[[#This Row],[Link 4]]&lt;&gt;"",HYPERLINK(tabProjList[[#This Row],[Link 4]],"Link 4"),"")</f>
        <v/>
      </c>
      <c r="T502" s="428" t="str">
        <f>IF(tabProjList[[#This Row],[Link 5]]&lt;&gt;"",HYPERLINK(tabProjList[[#This Row],[Link 5]],"Link 5"),"")</f>
        <v/>
      </c>
      <c r="U502" s="428" t="str">
        <f>IF(tabProjList[[#This Row],[Link 6]]&lt;&gt;"",HYPERLINK(tabProjList[[#This Row],[Link 6]],"Link 6"),"")</f>
        <v/>
      </c>
      <c r="V502" s="428" t="str">
        <f>IF(tabProjList[[#This Row],[Link 7]]&lt;&gt;"",HYPERLINK(tabProjList[[#This Row],[Link 7]],"Link 7"),"")</f>
        <v/>
      </c>
      <c r="W502" s="446" t="s">
        <v>1175</v>
      </c>
      <c r="X502" s="446" t="s">
        <v>1174</v>
      </c>
      <c r="Y502" s="446" t="s">
        <v>413</v>
      </c>
      <c r="Z502" s="446" t="s">
        <v>413</v>
      </c>
      <c r="AA502" s="446" t="s">
        <v>413</v>
      </c>
      <c r="AB502" s="446" t="s">
        <v>413</v>
      </c>
      <c r="AC502" s="446" t="s">
        <v>413</v>
      </c>
    </row>
    <row r="503" spans="1:29" hidden="1">
      <c r="A503" s="421" t="s">
        <v>1173</v>
      </c>
      <c r="B503" s="450" t="s">
        <v>1172</v>
      </c>
      <c r="C503" s="423" t="s">
        <v>1171</v>
      </c>
      <c r="D503" s="422" t="s">
        <v>779</v>
      </c>
      <c r="E503" s="425">
        <v>2021</v>
      </c>
      <c r="F503" s="425" t="s">
        <v>413</v>
      </c>
      <c r="G503" s="425">
        <v>2025</v>
      </c>
      <c r="H503" s="425" t="s">
        <v>413</v>
      </c>
      <c r="I503" s="424" t="s">
        <v>798</v>
      </c>
      <c r="J503" s="424"/>
      <c r="K503" s="425"/>
      <c r="L503" s="425"/>
      <c r="M503" s="452" t="s">
        <v>881</v>
      </c>
      <c r="N503" s="454" t="s">
        <v>113</v>
      </c>
      <c r="O503" s="446" t="s">
        <v>885</v>
      </c>
      <c r="P503" s="428" t="str">
        <f>IF(tabProjList[[#This Row],[Link 1]]&lt;&gt;"",HYPERLINK(tabProjList[[#This Row],[Link 1]],"Link 1"),"")</f>
        <v>Link 1</v>
      </c>
      <c r="Q503" s="428" t="str">
        <f>IF(tabProjList[[#This Row],[Link 2]]&lt;&gt;"",HYPERLINK(tabProjList[[#This Row],[Link 2]],"Link 2"),"")</f>
        <v/>
      </c>
      <c r="R503" s="428" t="str">
        <f>IF(tabProjList[[#This Row],[Link 3]]&lt;&gt;"",HYPERLINK(tabProjList[[#This Row],[Link 3]],"Link 3"),"")</f>
        <v/>
      </c>
      <c r="S503" s="428" t="str">
        <f>IF(tabProjList[[#This Row],[Link 4]]&lt;&gt;"",HYPERLINK(tabProjList[[#This Row],[Link 4]],"Link 4"),"")</f>
        <v/>
      </c>
      <c r="T503" s="428" t="str">
        <f>IF(tabProjList[[#This Row],[Link 5]]&lt;&gt;"",HYPERLINK(tabProjList[[#This Row],[Link 5]],"Link 5"),"")</f>
        <v/>
      </c>
      <c r="U503" s="428" t="str">
        <f>IF(tabProjList[[#This Row],[Link 6]]&lt;&gt;"",HYPERLINK(tabProjList[[#This Row],[Link 6]],"Link 6"),"")</f>
        <v/>
      </c>
      <c r="V503" s="428" t="str">
        <f>IF(tabProjList[[#This Row],[Link 7]]&lt;&gt;"",HYPERLINK(tabProjList[[#This Row],[Link 7]],"Link 7"),"")</f>
        <v/>
      </c>
      <c r="W503" s="446" t="s">
        <v>1107</v>
      </c>
      <c r="X503" s="446" t="s">
        <v>413</v>
      </c>
      <c r="Y503" s="446" t="s">
        <v>413</v>
      </c>
      <c r="Z503" s="446" t="s">
        <v>413</v>
      </c>
      <c r="AA503" s="446" t="s">
        <v>413</v>
      </c>
      <c r="AB503" s="446" t="s">
        <v>413</v>
      </c>
      <c r="AC503" s="446" t="s">
        <v>413</v>
      </c>
    </row>
    <row r="504" spans="1:29" hidden="1">
      <c r="A504" s="434" t="s">
        <v>1170</v>
      </c>
      <c r="B504" s="450" t="s">
        <v>87</v>
      </c>
      <c r="C504" s="423" t="s">
        <v>1169</v>
      </c>
      <c r="D504" s="450" t="s">
        <v>779</v>
      </c>
      <c r="E504" s="451">
        <v>2021</v>
      </c>
      <c r="F504" s="451" t="s">
        <v>413</v>
      </c>
      <c r="G504" s="451" t="s">
        <v>413</v>
      </c>
      <c r="H504" s="451" t="s">
        <v>413</v>
      </c>
      <c r="I504" s="424" t="s">
        <v>798</v>
      </c>
      <c r="J504" s="449"/>
      <c r="K504" s="448"/>
      <c r="L504" s="448"/>
      <c r="M504" s="452" t="s">
        <v>876</v>
      </c>
      <c r="N504" s="454" t="s">
        <v>898</v>
      </c>
      <c r="O504" s="446"/>
      <c r="P504" s="428" t="str">
        <f>IF(tabProjList[[#This Row],[Link 1]]&lt;&gt;"",HYPERLINK(tabProjList[[#This Row],[Link 1]],"Link 1"),"")</f>
        <v>Link 1</v>
      </c>
      <c r="Q504" s="428" t="str">
        <f>IF(tabProjList[[#This Row],[Link 2]]&lt;&gt;"",HYPERLINK(tabProjList[[#This Row],[Link 2]],"Link 2"),"")</f>
        <v/>
      </c>
      <c r="R504" s="428" t="str">
        <f>IF(tabProjList[[#This Row],[Link 3]]&lt;&gt;"",HYPERLINK(tabProjList[[#This Row],[Link 3]],"Link 3"),"")</f>
        <v/>
      </c>
      <c r="S504" s="428" t="str">
        <f>IF(tabProjList[[#This Row],[Link 4]]&lt;&gt;"",HYPERLINK(tabProjList[[#This Row],[Link 4]],"Link 4"),"")</f>
        <v/>
      </c>
      <c r="T504" s="428" t="str">
        <f>IF(tabProjList[[#This Row],[Link 5]]&lt;&gt;"",HYPERLINK(tabProjList[[#This Row],[Link 5]],"Link 5"),"")</f>
        <v/>
      </c>
      <c r="U504" s="428" t="str">
        <f>IF(tabProjList[[#This Row],[Link 6]]&lt;&gt;"",HYPERLINK(tabProjList[[#This Row],[Link 6]],"Link 6"),"")</f>
        <v/>
      </c>
      <c r="V504" s="428" t="str">
        <f>IF(tabProjList[[#This Row],[Link 7]]&lt;&gt;"",HYPERLINK(tabProjList[[#This Row],[Link 7]],"Link 7"),"")</f>
        <v/>
      </c>
      <c r="W504" s="446" t="s">
        <v>1168</v>
      </c>
      <c r="X504" s="446" t="s">
        <v>413</v>
      </c>
      <c r="Y504" s="446" t="s">
        <v>413</v>
      </c>
      <c r="Z504" s="446" t="s">
        <v>413</v>
      </c>
      <c r="AA504" s="446" t="s">
        <v>413</v>
      </c>
      <c r="AB504" s="446" t="s">
        <v>413</v>
      </c>
      <c r="AC504" s="446" t="s">
        <v>413</v>
      </c>
    </row>
    <row r="505" spans="1:29" hidden="1">
      <c r="A505" s="421" t="s">
        <v>1167</v>
      </c>
      <c r="B505" s="422" t="s">
        <v>110</v>
      </c>
      <c r="C505" s="423" t="s">
        <v>1163</v>
      </c>
      <c r="D505" s="422" t="s">
        <v>779</v>
      </c>
      <c r="E505" s="425">
        <v>2021</v>
      </c>
      <c r="F505" s="425">
        <v>2021</v>
      </c>
      <c r="G505" s="425">
        <v>2024</v>
      </c>
      <c r="H505" s="425" t="s">
        <v>413</v>
      </c>
      <c r="I505" s="424" t="s">
        <v>1015</v>
      </c>
      <c r="J505" s="424"/>
      <c r="K505" s="425">
        <v>0.38</v>
      </c>
      <c r="L505" s="425">
        <v>0.38</v>
      </c>
      <c r="M505" s="452" t="s">
        <v>986</v>
      </c>
      <c r="N505" s="454" t="s">
        <v>113</v>
      </c>
      <c r="O505" s="446" t="s">
        <v>1166</v>
      </c>
      <c r="P505" s="428" t="str">
        <f>IF(tabProjList[[#This Row],[Link 1]]&lt;&gt;"",HYPERLINK(tabProjList[[#This Row],[Link 1]],"Link 1"),"")</f>
        <v>Link 1</v>
      </c>
      <c r="Q505" s="428" t="str">
        <f>IF(tabProjList[[#This Row],[Link 2]]&lt;&gt;"",HYPERLINK(tabProjList[[#This Row],[Link 2]],"Link 2"),"")</f>
        <v/>
      </c>
      <c r="R505" s="428" t="str">
        <f>IF(tabProjList[[#This Row],[Link 3]]&lt;&gt;"",HYPERLINK(tabProjList[[#This Row],[Link 3]],"Link 3"),"")</f>
        <v/>
      </c>
      <c r="S505" s="428" t="str">
        <f>IF(tabProjList[[#This Row],[Link 4]]&lt;&gt;"",HYPERLINK(tabProjList[[#This Row],[Link 4]],"Link 4"),"")</f>
        <v/>
      </c>
      <c r="T505" s="428" t="str">
        <f>IF(tabProjList[[#This Row],[Link 5]]&lt;&gt;"",HYPERLINK(tabProjList[[#This Row],[Link 5]],"Link 5"),"")</f>
        <v/>
      </c>
      <c r="U505" s="428" t="str">
        <f>IF(tabProjList[[#This Row],[Link 6]]&lt;&gt;"",HYPERLINK(tabProjList[[#This Row],[Link 6]],"Link 6"),"")</f>
        <v/>
      </c>
      <c r="V505" s="428" t="str">
        <f>IF(tabProjList[[#This Row],[Link 7]]&lt;&gt;"",HYPERLINK(tabProjList[[#This Row],[Link 7]],"Link 7"),"")</f>
        <v/>
      </c>
      <c r="W505" s="446" t="s">
        <v>1165</v>
      </c>
      <c r="X505" s="446" t="s">
        <v>413</v>
      </c>
      <c r="Y505" s="446" t="s">
        <v>413</v>
      </c>
      <c r="Z505" s="446" t="s">
        <v>413</v>
      </c>
      <c r="AA505" s="446" t="s">
        <v>413</v>
      </c>
      <c r="AB505" s="446" t="s">
        <v>413</v>
      </c>
      <c r="AC505" s="446" t="s">
        <v>413</v>
      </c>
    </row>
    <row r="506" spans="1:29" hidden="1">
      <c r="A506" s="434" t="s">
        <v>1164</v>
      </c>
      <c r="B506" s="450" t="s">
        <v>110</v>
      </c>
      <c r="C506" s="423" t="s">
        <v>1163</v>
      </c>
      <c r="D506" s="450" t="s">
        <v>777</v>
      </c>
      <c r="E506" s="451" t="s">
        <v>413</v>
      </c>
      <c r="F506" s="451" t="s">
        <v>413</v>
      </c>
      <c r="G506" s="451">
        <v>1997</v>
      </c>
      <c r="H506" s="451" t="s">
        <v>413</v>
      </c>
      <c r="I506" s="450" t="s">
        <v>302</v>
      </c>
      <c r="J506" s="449"/>
      <c r="K506" s="448">
        <v>0.4</v>
      </c>
      <c r="L506" s="448">
        <v>0.4</v>
      </c>
      <c r="M506" s="427" t="s">
        <v>881</v>
      </c>
      <c r="N506" s="447" t="s">
        <v>101</v>
      </c>
      <c r="O506" s="446"/>
      <c r="P506" s="428" t="str">
        <f>IF(tabProjList[[#This Row],[Link 1]]&lt;&gt;"",HYPERLINK(tabProjList[[#This Row],[Link 1]],"Link 1"),"")</f>
        <v>Link 1</v>
      </c>
      <c r="Q506" s="428" t="str">
        <f>IF(tabProjList[[#This Row],[Link 2]]&lt;&gt;"",HYPERLINK(tabProjList[[#This Row],[Link 2]],"Link 2"),"")</f>
        <v/>
      </c>
      <c r="R506" s="428" t="str">
        <f>IF(tabProjList[[#This Row],[Link 3]]&lt;&gt;"",HYPERLINK(tabProjList[[#This Row],[Link 3]],"Link 3"),"")</f>
        <v/>
      </c>
      <c r="S506" s="428" t="str">
        <f>IF(tabProjList[[#This Row],[Link 4]]&lt;&gt;"",HYPERLINK(tabProjList[[#This Row],[Link 4]],"Link 4"),"")</f>
        <v/>
      </c>
      <c r="T506" s="428" t="str">
        <f>IF(tabProjList[[#This Row],[Link 5]]&lt;&gt;"",HYPERLINK(tabProjList[[#This Row],[Link 5]],"Link 5"),"")</f>
        <v/>
      </c>
      <c r="U506" s="428" t="str">
        <f>IF(tabProjList[[#This Row],[Link 6]]&lt;&gt;"",HYPERLINK(tabProjList[[#This Row],[Link 6]],"Link 6"),"")</f>
        <v/>
      </c>
      <c r="V506" s="428" t="str">
        <f>IF(tabProjList[[#This Row],[Link 7]]&lt;&gt;"",HYPERLINK(tabProjList[[#This Row],[Link 7]],"Link 7"),"")</f>
        <v/>
      </c>
      <c r="W506" s="446" t="s">
        <v>1162</v>
      </c>
      <c r="X506" s="446" t="s">
        <v>413</v>
      </c>
      <c r="Y506" s="446" t="s">
        <v>413</v>
      </c>
      <c r="Z506" s="446" t="s">
        <v>413</v>
      </c>
      <c r="AA506" s="446" t="s">
        <v>413</v>
      </c>
      <c r="AB506" s="446" t="s">
        <v>413</v>
      </c>
      <c r="AC506" s="446" t="s">
        <v>413</v>
      </c>
    </row>
    <row r="507" spans="1:29" hidden="1">
      <c r="A507" s="434" t="s">
        <v>1161</v>
      </c>
      <c r="B507" s="450" t="s">
        <v>878</v>
      </c>
      <c r="C507" s="423" t="s">
        <v>1160</v>
      </c>
      <c r="D507" s="450" t="s">
        <v>779</v>
      </c>
      <c r="E507" s="451">
        <v>2022</v>
      </c>
      <c r="F507" s="451">
        <v>2024</v>
      </c>
      <c r="G507" s="451">
        <v>2027</v>
      </c>
      <c r="H507" s="451" t="s">
        <v>413</v>
      </c>
      <c r="I507" s="450" t="s">
        <v>798</v>
      </c>
      <c r="J507" s="449"/>
      <c r="K507" s="448">
        <v>1.6</v>
      </c>
      <c r="L507" s="448">
        <v>1.6</v>
      </c>
      <c r="M507" s="427" t="s">
        <v>923</v>
      </c>
      <c r="N507" s="447" t="s">
        <v>113</v>
      </c>
      <c r="O507" s="446" t="s">
        <v>875</v>
      </c>
      <c r="P507" s="428" t="str">
        <f>IF(tabProjList[[#This Row],[Link 1]]&lt;&gt;"",HYPERLINK(tabProjList[[#This Row],[Link 1]],"Link 1"),"")</f>
        <v>Link 1</v>
      </c>
      <c r="Q507" s="428" t="str">
        <f>IF(tabProjList[[#This Row],[Link 2]]&lt;&gt;"",HYPERLINK(tabProjList[[#This Row],[Link 2]],"Link 2"),"")</f>
        <v/>
      </c>
      <c r="R507" s="428" t="str">
        <f>IF(tabProjList[[#This Row],[Link 3]]&lt;&gt;"",HYPERLINK(tabProjList[[#This Row],[Link 3]],"Link 3"),"")</f>
        <v/>
      </c>
      <c r="S507" s="428" t="str">
        <f>IF(tabProjList[[#This Row],[Link 4]]&lt;&gt;"",HYPERLINK(tabProjList[[#This Row],[Link 4]],"Link 4"),"")</f>
        <v/>
      </c>
      <c r="T507" s="428" t="str">
        <f>IF(tabProjList[[#This Row],[Link 5]]&lt;&gt;"",HYPERLINK(tabProjList[[#This Row],[Link 5]],"Link 5"),"")</f>
        <v/>
      </c>
      <c r="U507" s="428" t="str">
        <f>IF(tabProjList[[#This Row],[Link 6]]&lt;&gt;"",HYPERLINK(tabProjList[[#This Row],[Link 6]],"Link 6"),"")</f>
        <v/>
      </c>
      <c r="V507" s="428" t="str">
        <f>IF(tabProjList[[#This Row],[Link 7]]&lt;&gt;"",HYPERLINK(tabProjList[[#This Row],[Link 7]],"Link 7"),"")</f>
        <v/>
      </c>
      <c r="W507" s="446" t="s">
        <v>1159</v>
      </c>
      <c r="X507" s="446" t="s">
        <v>413</v>
      </c>
      <c r="Y507" s="446" t="s">
        <v>413</v>
      </c>
      <c r="Z507" s="446" t="s">
        <v>413</v>
      </c>
      <c r="AA507" s="446" t="s">
        <v>413</v>
      </c>
      <c r="AB507" s="446" t="s">
        <v>413</v>
      </c>
      <c r="AC507" s="446" t="s">
        <v>413</v>
      </c>
    </row>
    <row r="508" spans="1:29" hidden="1">
      <c r="A508" s="434" t="s">
        <v>1158</v>
      </c>
      <c r="B508" s="450" t="s">
        <v>102</v>
      </c>
      <c r="C508" s="423" t="s">
        <v>1157</v>
      </c>
      <c r="D508" s="450" t="s">
        <v>779</v>
      </c>
      <c r="E508" s="451">
        <v>2022</v>
      </c>
      <c r="F508" s="451" t="s">
        <v>413</v>
      </c>
      <c r="G508" s="451" t="s">
        <v>413</v>
      </c>
      <c r="H508" s="451" t="s">
        <v>413</v>
      </c>
      <c r="I508" s="450" t="s">
        <v>798</v>
      </c>
      <c r="J508" s="449"/>
      <c r="K508" s="448"/>
      <c r="L508" s="448"/>
      <c r="M508" s="427" t="s">
        <v>928</v>
      </c>
      <c r="N508" s="447" t="s">
        <v>898</v>
      </c>
      <c r="O508" s="446"/>
      <c r="P508" s="428" t="str">
        <f>IF(tabProjList[[#This Row],[Link 1]]&lt;&gt;"",HYPERLINK(tabProjList[[#This Row],[Link 1]],"Link 1"),"")</f>
        <v>Link 1</v>
      </c>
      <c r="Q508" s="428" t="str">
        <f>IF(tabProjList[[#This Row],[Link 2]]&lt;&gt;"",HYPERLINK(tabProjList[[#This Row],[Link 2]],"Link 2"),"")</f>
        <v/>
      </c>
      <c r="R508" s="428" t="str">
        <f>IF(tabProjList[[#This Row],[Link 3]]&lt;&gt;"",HYPERLINK(tabProjList[[#This Row],[Link 3]],"Link 3"),"")</f>
        <v/>
      </c>
      <c r="S508" s="428" t="str">
        <f>IF(tabProjList[[#This Row],[Link 4]]&lt;&gt;"",HYPERLINK(tabProjList[[#This Row],[Link 4]],"Link 4"),"")</f>
        <v/>
      </c>
      <c r="T508" s="428" t="str">
        <f>IF(tabProjList[[#This Row],[Link 5]]&lt;&gt;"",HYPERLINK(tabProjList[[#This Row],[Link 5]],"Link 5"),"")</f>
        <v/>
      </c>
      <c r="U508" s="428" t="str">
        <f>IF(tabProjList[[#This Row],[Link 6]]&lt;&gt;"",HYPERLINK(tabProjList[[#This Row],[Link 6]],"Link 6"),"")</f>
        <v/>
      </c>
      <c r="V508" s="428" t="str">
        <f>IF(tabProjList[[#This Row],[Link 7]]&lt;&gt;"",HYPERLINK(tabProjList[[#This Row],[Link 7]],"Link 7"),"")</f>
        <v/>
      </c>
      <c r="W508" s="446" t="s">
        <v>1156</v>
      </c>
      <c r="X508" s="446" t="s">
        <v>413</v>
      </c>
      <c r="Y508" s="446" t="s">
        <v>413</v>
      </c>
      <c r="Z508" s="446" t="s">
        <v>413</v>
      </c>
      <c r="AA508" s="446" t="s">
        <v>413</v>
      </c>
      <c r="AB508" s="446" t="s">
        <v>413</v>
      </c>
      <c r="AC508" s="446" t="s">
        <v>413</v>
      </c>
    </row>
    <row r="509" spans="1:29" hidden="1">
      <c r="A509" s="434" t="s">
        <v>1155</v>
      </c>
      <c r="B509" s="450" t="s">
        <v>894</v>
      </c>
      <c r="C509" s="423" t="s">
        <v>1143</v>
      </c>
      <c r="D509" s="450" t="s">
        <v>892</v>
      </c>
      <c r="E509" s="451">
        <v>2015</v>
      </c>
      <c r="F509" s="451" t="s">
        <v>413</v>
      </c>
      <c r="G509" s="451">
        <v>2021</v>
      </c>
      <c r="H509" s="451" t="s">
        <v>413</v>
      </c>
      <c r="I509" s="450" t="s">
        <v>302</v>
      </c>
      <c r="J509" s="449"/>
      <c r="K509" s="448">
        <v>0.2</v>
      </c>
      <c r="L509" s="448">
        <v>0.2</v>
      </c>
      <c r="M509" s="427" t="s">
        <v>876</v>
      </c>
      <c r="N509" s="447" t="s">
        <v>891</v>
      </c>
      <c r="O509" s="446" t="s">
        <v>1154</v>
      </c>
      <c r="P509" s="428" t="str">
        <f>IF(tabProjList[[#This Row],[Link 1]]&lt;&gt;"",HYPERLINK(tabProjList[[#This Row],[Link 1]],"Link 1"),"")</f>
        <v>Link 1</v>
      </c>
      <c r="Q509" s="428" t="str">
        <f>IF(tabProjList[[#This Row],[Link 2]]&lt;&gt;"",HYPERLINK(tabProjList[[#This Row],[Link 2]],"Link 2"),"")</f>
        <v>Link 2</v>
      </c>
      <c r="R509" s="428" t="str">
        <f>IF(tabProjList[[#This Row],[Link 3]]&lt;&gt;"",HYPERLINK(tabProjList[[#This Row],[Link 3]],"Link 3"),"")</f>
        <v/>
      </c>
      <c r="S509" s="428" t="str">
        <f>IF(tabProjList[[#This Row],[Link 4]]&lt;&gt;"",HYPERLINK(tabProjList[[#This Row],[Link 4]],"Link 4"),"")</f>
        <v/>
      </c>
      <c r="T509" s="428" t="str">
        <f>IF(tabProjList[[#This Row],[Link 5]]&lt;&gt;"",HYPERLINK(tabProjList[[#This Row],[Link 5]],"Link 5"),"")</f>
        <v/>
      </c>
      <c r="U509" s="428" t="str">
        <f>IF(tabProjList[[#This Row],[Link 6]]&lt;&gt;"",HYPERLINK(tabProjList[[#This Row],[Link 6]],"Link 6"),"")</f>
        <v/>
      </c>
      <c r="V509" s="428" t="str">
        <f>IF(tabProjList[[#This Row],[Link 7]]&lt;&gt;"",HYPERLINK(tabProjList[[#This Row],[Link 7]],"Link 7"),"")</f>
        <v/>
      </c>
      <c r="W509" s="446" t="s">
        <v>1148</v>
      </c>
      <c r="X509" s="446" t="s">
        <v>1153</v>
      </c>
      <c r="Y509" s="446" t="s">
        <v>413</v>
      </c>
      <c r="Z509" s="446" t="s">
        <v>413</v>
      </c>
      <c r="AA509" s="446" t="s">
        <v>413</v>
      </c>
      <c r="AB509" s="446" t="s">
        <v>413</v>
      </c>
      <c r="AC509" s="446" t="s">
        <v>413</v>
      </c>
    </row>
    <row r="510" spans="1:29" hidden="1">
      <c r="A510" s="434" t="s">
        <v>1152</v>
      </c>
      <c r="B510" s="450" t="s">
        <v>894</v>
      </c>
      <c r="C510" s="423" t="s">
        <v>1151</v>
      </c>
      <c r="D510" s="450" t="s">
        <v>892</v>
      </c>
      <c r="E510" s="451">
        <v>2012</v>
      </c>
      <c r="F510" s="451">
        <v>2021</v>
      </c>
      <c r="G510" s="451">
        <v>2022</v>
      </c>
      <c r="H510" s="451" t="s">
        <v>413</v>
      </c>
      <c r="I510" s="450" t="s">
        <v>302</v>
      </c>
      <c r="J510" s="449"/>
      <c r="K510" s="448">
        <v>0.7</v>
      </c>
      <c r="L510" s="448">
        <v>1</v>
      </c>
      <c r="M510" s="427" t="s">
        <v>876</v>
      </c>
      <c r="N510" s="447" t="s">
        <v>891</v>
      </c>
      <c r="O510" s="446" t="s">
        <v>1142</v>
      </c>
      <c r="P510" s="428" t="str">
        <f>IF(tabProjList[[#This Row],[Link 1]]&lt;&gt;"",HYPERLINK(tabProjList[[#This Row],[Link 1]],"Link 1"),"")</f>
        <v>Link 1</v>
      </c>
      <c r="Q510" s="428" t="str">
        <f>IF(tabProjList[[#This Row],[Link 2]]&lt;&gt;"",HYPERLINK(tabProjList[[#This Row],[Link 2]],"Link 2"),"")</f>
        <v>Link 2</v>
      </c>
      <c r="R510" s="428" t="str">
        <f>IF(tabProjList[[#This Row],[Link 3]]&lt;&gt;"",HYPERLINK(tabProjList[[#This Row],[Link 3]],"Link 3"),"")</f>
        <v>Link 3</v>
      </c>
      <c r="S510" s="428" t="str">
        <f>IF(tabProjList[[#This Row],[Link 4]]&lt;&gt;"",HYPERLINK(tabProjList[[#This Row],[Link 4]],"Link 4"),"")</f>
        <v>Link 4</v>
      </c>
      <c r="T510" s="428" t="str">
        <f>IF(tabProjList[[#This Row],[Link 5]]&lt;&gt;"",HYPERLINK(tabProjList[[#This Row],[Link 5]],"Link 5"),"")</f>
        <v>Link 5</v>
      </c>
      <c r="U510" s="428" t="str">
        <f>IF(tabProjList[[#This Row],[Link 6]]&lt;&gt;"",HYPERLINK(tabProjList[[#This Row],[Link 6]],"Link 6"),"")</f>
        <v>Link 6</v>
      </c>
      <c r="V510" s="428" t="str">
        <f>IF(tabProjList[[#This Row],[Link 7]]&lt;&gt;"",HYPERLINK(tabProjList[[#This Row],[Link 7]],"Link 7"),"")</f>
        <v/>
      </c>
      <c r="W510" s="446" t="s">
        <v>1150</v>
      </c>
      <c r="X510" s="446" t="s">
        <v>1149</v>
      </c>
      <c r="Y510" s="446" t="s">
        <v>1148</v>
      </c>
      <c r="Z510" s="446" t="s">
        <v>1147</v>
      </c>
      <c r="AA510" s="446" t="s">
        <v>1146</v>
      </c>
      <c r="AB510" s="446" t="s">
        <v>1145</v>
      </c>
      <c r="AC510" s="446" t="s">
        <v>413</v>
      </c>
    </row>
    <row r="511" spans="1:29" hidden="1">
      <c r="A511" s="434" t="s">
        <v>1144</v>
      </c>
      <c r="B511" s="450" t="s">
        <v>894</v>
      </c>
      <c r="C511" s="423" t="s">
        <v>1143</v>
      </c>
      <c r="D511" s="450" t="s">
        <v>892</v>
      </c>
      <c r="E511" s="451">
        <v>2011</v>
      </c>
      <c r="F511" s="451" t="s">
        <v>413</v>
      </c>
      <c r="G511" s="451">
        <v>2030</v>
      </c>
      <c r="H511" s="451" t="s">
        <v>413</v>
      </c>
      <c r="I511" s="450" t="s">
        <v>798</v>
      </c>
      <c r="J511" s="449"/>
      <c r="K511" s="448">
        <v>1</v>
      </c>
      <c r="L511" s="448">
        <v>2</v>
      </c>
      <c r="M511" s="427" t="s">
        <v>928</v>
      </c>
      <c r="N511" s="447" t="s">
        <v>891</v>
      </c>
      <c r="O511" s="446" t="s">
        <v>1142</v>
      </c>
      <c r="P511" s="428" t="str">
        <f>IF(tabProjList[[#This Row],[Link 1]]&lt;&gt;"",HYPERLINK(tabProjList[[#This Row],[Link 1]],"Link 1"),"")</f>
        <v>Link 1</v>
      </c>
      <c r="Q511" s="428" t="str">
        <f>IF(tabProjList[[#This Row],[Link 2]]&lt;&gt;"",HYPERLINK(tabProjList[[#This Row],[Link 2]],"Link 2"),"")</f>
        <v/>
      </c>
      <c r="R511" s="428" t="str">
        <f>IF(tabProjList[[#This Row],[Link 3]]&lt;&gt;"",HYPERLINK(tabProjList[[#This Row],[Link 3]],"Link 3"),"")</f>
        <v/>
      </c>
      <c r="S511" s="428" t="str">
        <f>IF(tabProjList[[#This Row],[Link 4]]&lt;&gt;"",HYPERLINK(tabProjList[[#This Row],[Link 4]],"Link 4"),"")</f>
        <v/>
      </c>
      <c r="T511" s="428" t="str">
        <f>IF(tabProjList[[#This Row],[Link 5]]&lt;&gt;"",HYPERLINK(tabProjList[[#This Row],[Link 5]],"Link 5"),"")</f>
        <v/>
      </c>
      <c r="U511" s="428" t="str">
        <f>IF(tabProjList[[#This Row],[Link 6]]&lt;&gt;"",HYPERLINK(tabProjList[[#This Row],[Link 6]],"Link 6"),"")</f>
        <v/>
      </c>
      <c r="V511" s="428" t="str">
        <f>IF(tabProjList[[#This Row],[Link 7]]&lt;&gt;"",HYPERLINK(tabProjList[[#This Row],[Link 7]],"Link 7"),"")</f>
        <v/>
      </c>
      <c r="W511" s="446" t="s">
        <v>1141</v>
      </c>
      <c r="X511" s="446" t="s">
        <v>413</v>
      </c>
      <c r="Y511" s="446" t="s">
        <v>413</v>
      </c>
      <c r="Z511" s="446" t="s">
        <v>413</v>
      </c>
      <c r="AA511" s="446" t="s">
        <v>413</v>
      </c>
      <c r="AB511" s="446" t="s">
        <v>413</v>
      </c>
      <c r="AC511" s="446" t="s">
        <v>413</v>
      </c>
    </row>
    <row r="512" spans="1:29" hidden="1">
      <c r="A512" s="434" t="s">
        <v>1140</v>
      </c>
      <c r="B512" s="450" t="s">
        <v>87</v>
      </c>
      <c r="C512" s="423" t="s">
        <v>1139</v>
      </c>
      <c r="D512" s="450" t="s">
        <v>779</v>
      </c>
      <c r="E512" s="451">
        <v>2021</v>
      </c>
      <c r="F512" s="451">
        <v>2023</v>
      </c>
      <c r="G512" s="451">
        <v>2024</v>
      </c>
      <c r="H512" s="451" t="s">
        <v>413</v>
      </c>
      <c r="I512" s="450" t="s">
        <v>798</v>
      </c>
      <c r="J512" s="449"/>
      <c r="K512" s="448">
        <v>0.16</v>
      </c>
      <c r="L512" s="448">
        <v>0.186</v>
      </c>
      <c r="M512" s="427" t="s">
        <v>986</v>
      </c>
      <c r="N512" s="447" t="s">
        <v>113</v>
      </c>
      <c r="O512" s="446" t="s">
        <v>1045</v>
      </c>
      <c r="P512" s="428" t="str">
        <f>IF(tabProjList[[#This Row],[Link 1]]&lt;&gt;"",HYPERLINK(tabProjList[[#This Row],[Link 1]],"Link 1"),"")</f>
        <v>Link 1</v>
      </c>
      <c r="Q512" s="428" t="str">
        <f>IF(tabProjList[[#This Row],[Link 2]]&lt;&gt;"",HYPERLINK(tabProjList[[#This Row],[Link 2]],"Link 2"),"")</f>
        <v>Link 2</v>
      </c>
      <c r="R512" s="428" t="str">
        <f>IF(tabProjList[[#This Row],[Link 3]]&lt;&gt;"",HYPERLINK(tabProjList[[#This Row],[Link 3]],"Link 3"),"")</f>
        <v>Link 3</v>
      </c>
      <c r="S512" s="428" t="str">
        <f>IF(tabProjList[[#This Row],[Link 4]]&lt;&gt;"",HYPERLINK(tabProjList[[#This Row],[Link 4]],"Link 4"),"")</f>
        <v/>
      </c>
      <c r="T512" s="428" t="str">
        <f>IF(tabProjList[[#This Row],[Link 5]]&lt;&gt;"",HYPERLINK(tabProjList[[#This Row],[Link 5]],"Link 5"),"")</f>
        <v/>
      </c>
      <c r="U512" s="428" t="str">
        <f>IF(tabProjList[[#This Row],[Link 6]]&lt;&gt;"",HYPERLINK(tabProjList[[#This Row],[Link 6]],"Link 6"),"")</f>
        <v/>
      </c>
      <c r="V512" s="428" t="str">
        <f>IF(tabProjList[[#This Row],[Link 7]]&lt;&gt;"",HYPERLINK(tabProjList[[#This Row],[Link 7]],"Link 7"),"")</f>
        <v/>
      </c>
      <c r="W512" s="446" t="s">
        <v>1044</v>
      </c>
      <c r="X512" s="446" t="s">
        <v>1043</v>
      </c>
      <c r="Y512" s="446" t="s">
        <v>1042</v>
      </c>
      <c r="Z512" s="446" t="s">
        <v>413</v>
      </c>
      <c r="AA512" s="446" t="s">
        <v>413</v>
      </c>
      <c r="AB512" s="446" t="s">
        <v>413</v>
      </c>
      <c r="AC512" s="446" t="s">
        <v>413</v>
      </c>
    </row>
    <row r="513" spans="1:29">
      <c r="A513" s="465" t="s">
        <v>837</v>
      </c>
      <c r="B513" s="462" t="s">
        <v>878</v>
      </c>
      <c r="C513" s="464" t="s">
        <v>1138</v>
      </c>
      <c r="D513" s="462" t="s">
        <v>779</v>
      </c>
      <c r="E513" s="463">
        <v>2022</v>
      </c>
      <c r="F513" s="463" t="s">
        <v>413</v>
      </c>
      <c r="G513" s="463">
        <v>2030</v>
      </c>
      <c r="H513" s="463" t="s">
        <v>413</v>
      </c>
      <c r="I513" s="462" t="s">
        <v>798</v>
      </c>
      <c r="J513" s="461">
        <v>1</v>
      </c>
      <c r="K513" s="460">
        <v>0.05</v>
      </c>
      <c r="L513" s="460">
        <v>0.05</v>
      </c>
      <c r="M513" s="459" t="s">
        <v>350</v>
      </c>
      <c r="N513" s="458" t="s">
        <v>113</v>
      </c>
      <c r="O513" s="457"/>
      <c r="P513" s="456" t="str">
        <f>IF(tabProjList[[#This Row],[Link 1]]&lt;&gt;"",HYPERLINK(tabProjList[[#This Row],[Link 1]],"Link 1"),"")</f>
        <v>Link 1</v>
      </c>
      <c r="Q513" s="456" t="str">
        <f>IF(tabProjList[[#This Row],[Link 2]]&lt;&gt;"",HYPERLINK(tabProjList[[#This Row],[Link 2]],"Link 2"),"")</f>
        <v>Link 2</v>
      </c>
      <c r="R513" s="456" t="str">
        <f>IF(tabProjList[[#This Row],[Link 3]]&lt;&gt;"",HYPERLINK(tabProjList[[#This Row],[Link 3]],"Link 3"),"")</f>
        <v/>
      </c>
      <c r="S513" s="456" t="str">
        <f>IF(tabProjList[[#This Row],[Link 4]]&lt;&gt;"",HYPERLINK(tabProjList[[#This Row],[Link 4]],"Link 4"),"")</f>
        <v/>
      </c>
      <c r="T513" s="456" t="str">
        <f>IF(tabProjList[[#This Row],[Link 5]]&lt;&gt;"",HYPERLINK(tabProjList[[#This Row],[Link 5]],"Link 5"),"")</f>
        <v/>
      </c>
      <c r="U513" s="456" t="str">
        <f>IF(tabProjList[[#This Row],[Link 6]]&lt;&gt;"",HYPERLINK(tabProjList[[#This Row],[Link 6]],"Link 6"),"")</f>
        <v/>
      </c>
      <c r="V513" s="456" t="str">
        <f>IF(tabProjList[[#This Row],[Link 7]]&lt;&gt;"",HYPERLINK(tabProjList[[#This Row],[Link 7]],"Link 7"),"")</f>
        <v/>
      </c>
      <c r="W513" s="446" t="s">
        <v>1137</v>
      </c>
      <c r="X513" s="446" t="s">
        <v>64</v>
      </c>
      <c r="Y513" s="446" t="s">
        <v>413</v>
      </c>
      <c r="Z513" s="446" t="s">
        <v>413</v>
      </c>
      <c r="AA513" s="446" t="s">
        <v>413</v>
      </c>
      <c r="AB513" s="446" t="s">
        <v>413</v>
      </c>
      <c r="AC513" s="446" t="s">
        <v>413</v>
      </c>
    </row>
    <row r="514" spans="1:29" hidden="1">
      <c r="A514" s="434" t="s">
        <v>1136</v>
      </c>
      <c r="B514" s="450" t="s">
        <v>427</v>
      </c>
      <c r="C514" s="423" t="s">
        <v>1135</v>
      </c>
      <c r="D514" s="450" t="s">
        <v>892</v>
      </c>
      <c r="E514" s="451">
        <v>1991</v>
      </c>
      <c r="F514" s="451" t="s">
        <v>413</v>
      </c>
      <c r="G514" s="451">
        <v>1996</v>
      </c>
      <c r="H514" s="451" t="s">
        <v>413</v>
      </c>
      <c r="I514" s="450" t="s">
        <v>302</v>
      </c>
      <c r="J514" s="449"/>
      <c r="K514" s="448">
        <v>1</v>
      </c>
      <c r="L514" s="448">
        <v>1</v>
      </c>
      <c r="M514" s="427" t="s">
        <v>899</v>
      </c>
      <c r="N514" s="447" t="s">
        <v>113</v>
      </c>
      <c r="O514" s="446"/>
      <c r="P514" s="428" t="str">
        <f>IF(tabProjList[[#This Row],[Link 1]]&lt;&gt;"",HYPERLINK(tabProjList[[#This Row],[Link 1]],"Link 1"),"")</f>
        <v>Link 1</v>
      </c>
      <c r="Q514" s="428" t="str">
        <f>IF(tabProjList[[#This Row],[Link 2]]&lt;&gt;"",HYPERLINK(tabProjList[[#This Row],[Link 2]],"Link 2"),"")</f>
        <v>Link 2</v>
      </c>
      <c r="R514" s="428" t="str">
        <f>IF(tabProjList[[#This Row],[Link 3]]&lt;&gt;"",HYPERLINK(tabProjList[[#This Row],[Link 3]],"Link 3"),"")</f>
        <v/>
      </c>
      <c r="S514" s="428" t="str">
        <f>IF(tabProjList[[#This Row],[Link 4]]&lt;&gt;"",HYPERLINK(tabProjList[[#This Row],[Link 4]],"Link 4"),"")</f>
        <v/>
      </c>
      <c r="T514" s="428" t="str">
        <f>IF(tabProjList[[#This Row],[Link 5]]&lt;&gt;"",HYPERLINK(tabProjList[[#This Row],[Link 5]],"Link 5"),"")</f>
        <v/>
      </c>
      <c r="U514" s="428" t="str">
        <f>IF(tabProjList[[#This Row],[Link 6]]&lt;&gt;"",HYPERLINK(tabProjList[[#This Row],[Link 6]],"Link 6"),"")</f>
        <v/>
      </c>
      <c r="V514" s="428" t="str">
        <f>IF(tabProjList[[#This Row],[Link 7]]&lt;&gt;"",HYPERLINK(tabProjList[[#This Row],[Link 7]],"Link 7"),"")</f>
        <v/>
      </c>
      <c r="W514" s="446" t="s">
        <v>1134</v>
      </c>
      <c r="X514" s="446" t="s">
        <v>1129</v>
      </c>
      <c r="Y514" s="446" t="s">
        <v>413</v>
      </c>
      <c r="Z514" s="446" t="s">
        <v>413</v>
      </c>
      <c r="AA514" s="446" t="s">
        <v>413</v>
      </c>
      <c r="AB514" s="446" t="s">
        <v>413</v>
      </c>
      <c r="AC514" s="446" t="s">
        <v>413</v>
      </c>
    </row>
    <row r="515" spans="1:29" hidden="1">
      <c r="A515" s="434" t="s">
        <v>1133</v>
      </c>
      <c r="B515" s="450" t="s">
        <v>427</v>
      </c>
      <c r="C515" s="423" t="s">
        <v>1132</v>
      </c>
      <c r="D515" s="450" t="s">
        <v>892</v>
      </c>
      <c r="E515" s="451">
        <v>2002</v>
      </c>
      <c r="F515" s="451">
        <v>2002</v>
      </c>
      <c r="G515" s="451">
        <v>2008</v>
      </c>
      <c r="H515" s="451" t="s">
        <v>413</v>
      </c>
      <c r="I515" s="450" t="s">
        <v>302</v>
      </c>
      <c r="J515" s="449"/>
      <c r="K515" s="448">
        <v>0.7</v>
      </c>
      <c r="L515" s="448">
        <v>0.7</v>
      </c>
      <c r="M515" s="427" t="s">
        <v>899</v>
      </c>
      <c r="N515" s="447" t="s">
        <v>113</v>
      </c>
      <c r="O515" s="446"/>
      <c r="P515" s="428" t="str">
        <f>IF(tabProjList[[#This Row],[Link 1]]&lt;&gt;"",HYPERLINK(tabProjList[[#This Row],[Link 1]],"Link 1"),"")</f>
        <v>Link 1</v>
      </c>
      <c r="Q515" s="428" t="str">
        <f>IF(tabProjList[[#This Row],[Link 2]]&lt;&gt;"",HYPERLINK(tabProjList[[#This Row],[Link 2]],"Link 2"),"")</f>
        <v>Link 2</v>
      </c>
      <c r="R515" s="428" t="str">
        <f>IF(tabProjList[[#This Row],[Link 3]]&lt;&gt;"",HYPERLINK(tabProjList[[#This Row],[Link 3]],"Link 3"),"")</f>
        <v>Link 3</v>
      </c>
      <c r="S515" s="428" t="str">
        <f>IF(tabProjList[[#This Row],[Link 4]]&lt;&gt;"",HYPERLINK(tabProjList[[#This Row],[Link 4]],"Link 4"),"")</f>
        <v/>
      </c>
      <c r="T515" s="428" t="str">
        <f>IF(tabProjList[[#This Row],[Link 5]]&lt;&gt;"",HYPERLINK(tabProjList[[#This Row],[Link 5]],"Link 5"),"")</f>
        <v/>
      </c>
      <c r="U515" s="428" t="str">
        <f>IF(tabProjList[[#This Row],[Link 6]]&lt;&gt;"",HYPERLINK(tabProjList[[#This Row],[Link 6]],"Link 6"),"")</f>
        <v/>
      </c>
      <c r="V515" s="428" t="str">
        <f>IF(tabProjList[[#This Row],[Link 7]]&lt;&gt;"",HYPERLINK(tabProjList[[#This Row],[Link 7]],"Link 7"),"")</f>
        <v/>
      </c>
      <c r="W515" s="446" t="s">
        <v>1131</v>
      </c>
      <c r="X515" s="446" t="s">
        <v>1130</v>
      </c>
      <c r="Y515" s="446" t="s">
        <v>1129</v>
      </c>
      <c r="Z515" s="446" t="s">
        <v>413</v>
      </c>
      <c r="AA515" s="446" t="s">
        <v>413</v>
      </c>
      <c r="AB515" s="446" t="s">
        <v>413</v>
      </c>
      <c r="AC515" s="446" t="s">
        <v>413</v>
      </c>
    </row>
    <row r="516" spans="1:29" hidden="1">
      <c r="A516" s="434" t="s">
        <v>1128</v>
      </c>
      <c r="B516" s="450" t="s">
        <v>263</v>
      </c>
      <c r="C516" s="423" t="s">
        <v>1127</v>
      </c>
      <c r="D516" s="450" t="s">
        <v>959</v>
      </c>
      <c r="E516" s="451">
        <v>2022</v>
      </c>
      <c r="F516" s="451" t="s">
        <v>413</v>
      </c>
      <c r="G516" s="451">
        <v>2025</v>
      </c>
      <c r="H516" s="451" t="s">
        <v>413</v>
      </c>
      <c r="I516" s="450" t="s">
        <v>798</v>
      </c>
      <c r="J516" s="449"/>
      <c r="K516" s="448">
        <v>2</v>
      </c>
      <c r="L516" s="448">
        <v>2</v>
      </c>
      <c r="M516" s="455" t="s">
        <v>958</v>
      </c>
      <c r="N516" s="447" t="s">
        <v>113</v>
      </c>
      <c r="O516" s="446" t="s">
        <v>1126</v>
      </c>
      <c r="P516" s="428" t="str">
        <f>IF(tabProjList[[#This Row],[Link 1]]&lt;&gt;"",HYPERLINK(tabProjList[[#This Row],[Link 1]],"Link 1"),"")</f>
        <v>Link 1</v>
      </c>
      <c r="Q516" s="428" t="str">
        <f>IF(tabProjList[[#This Row],[Link 2]]&lt;&gt;"",HYPERLINK(tabProjList[[#This Row],[Link 2]],"Link 2"),"")</f>
        <v>Link 2</v>
      </c>
      <c r="R516" s="428" t="str">
        <f>IF(tabProjList[[#This Row],[Link 3]]&lt;&gt;"",HYPERLINK(tabProjList[[#This Row],[Link 3]],"Link 3"),"")</f>
        <v>Link 3</v>
      </c>
      <c r="S516" s="428" t="str">
        <f>IF(tabProjList[[#This Row],[Link 4]]&lt;&gt;"",HYPERLINK(tabProjList[[#This Row],[Link 4]],"Link 4"),"")</f>
        <v/>
      </c>
      <c r="T516" s="428" t="str">
        <f>IF(tabProjList[[#This Row],[Link 5]]&lt;&gt;"",HYPERLINK(tabProjList[[#This Row],[Link 5]],"Link 5"),"")</f>
        <v/>
      </c>
      <c r="U516" s="428" t="str">
        <f>IF(tabProjList[[#This Row],[Link 6]]&lt;&gt;"",HYPERLINK(tabProjList[[#This Row],[Link 6]],"Link 6"),"")</f>
        <v/>
      </c>
      <c r="V516" s="428" t="str">
        <f>IF(tabProjList[[#This Row],[Link 7]]&lt;&gt;"",HYPERLINK(tabProjList[[#This Row],[Link 7]],"Link 7"),"")</f>
        <v/>
      </c>
      <c r="W516" s="446" t="s">
        <v>1125</v>
      </c>
      <c r="X516" s="446" t="s">
        <v>1124</v>
      </c>
      <c r="Y516" s="446" t="s">
        <v>1123</v>
      </c>
      <c r="Z516" s="446" t="s">
        <v>413</v>
      </c>
      <c r="AA516" s="446" t="s">
        <v>413</v>
      </c>
      <c r="AB516" s="446" t="s">
        <v>413</v>
      </c>
      <c r="AC516" s="446" t="s">
        <v>413</v>
      </c>
    </row>
    <row r="517" spans="1:29" hidden="1">
      <c r="A517" s="434" t="s">
        <v>1122</v>
      </c>
      <c r="B517" s="450" t="s">
        <v>263</v>
      </c>
      <c r="C517" s="423" t="s">
        <v>1121</v>
      </c>
      <c r="D517" s="450" t="s">
        <v>779</v>
      </c>
      <c r="E517" s="451">
        <v>2021</v>
      </c>
      <c r="F517" s="451" t="s">
        <v>413</v>
      </c>
      <c r="G517" s="451" t="s">
        <v>413</v>
      </c>
      <c r="H517" s="451" t="s">
        <v>413</v>
      </c>
      <c r="I517" s="450" t="s">
        <v>798</v>
      </c>
      <c r="J517" s="449"/>
      <c r="K517" s="448"/>
      <c r="L517" s="448"/>
      <c r="M517" s="427" t="s">
        <v>923</v>
      </c>
      <c r="N517" s="447" t="s">
        <v>113</v>
      </c>
      <c r="O517" s="446" t="s">
        <v>1116</v>
      </c>
      <c r="P517" s="428" t="str">
        <f>IF(tabProjList[[#This Row],[Link 1]]&lt;&gt;"",HYPERLINK(tabProjList[[#This Row],[Link 1]],"Link 1"),"")</f>
        <v>Link 1</v>
      </c>
      <c r="Q517" s="428" t="str">
        <f>IF(tabProjList[[#This Row],[Link 2]]&lt;&gt;"",HYPERLINK(tabProjList[[#This Row],[Link 2]],"Link 2"),"")</f>
        <v>Link 2</v>
      </c>
      <c r="R517" s="428" t="str">
        <f>IF(tabProjList[[#This Row],[Link 3]]&lt;&gt;"",HYPERLINK(tabProjList[[#This Row],[Link 3]],"Link 3"),"")</f>
        <v>Link 3</v>
      </c>
      <c r="S517" s="428" t="str">
        <f>IF(tabProjList[[#This Row],[Link 4]]&lt;&gt;"",HYPERLINK(tabProjList[[#This Row],[Link 4]],"Link 4"),"")</f>
        <v/>
      </c>
      <c r="T517" s="428" t="str">
        <f>IF(tabProjList[[#This Row],[Link 5]]&lt;&gt;"",HYPERLINK(tabProjList[[#This Row],[Link 5]],"Link 5"),"")</f>
        <v/>
      </c>
      <c r="U517" s="428" t="str">
        <f>IF(tabProjList[[#This Row],[Link 6]]&lt;&gt;"",HYPERLINK(tabProjList[[#This Row],[Link 6]],"Link 6"),"")</f>
        <v/>
      </c>
      <c r="V517" s="428" t="str">
        <f>IF(tabProjList[[#This Row],[Link 7]]&lt;&gt;"",HYPERLINK(tabProjList[[#This Row],[Link 7]],"Link 7"),"")</f>
        <v/>
      </c>
      <c r="W517" s="446" t="s">
        <v>1120</v>
      </c>
      <c r="X517" s="446" t="s">
        <v>1119</v>
      </c>
      <c r="Y517" s="446" t="s">
        <v>1118</v>
      </c>
      <c r="Z517" s="446" t="s">
        <v>413</v>
      </c>
      <c r="AA517" s="446" t="s">
        <v>413</v>
      </c>
      <c r="AB517" s="446" t="s">
        <v>413</v>
      </c>
      <c r="AC517" s="446" t="s">
        <v>413</v>
      </c>
    </row>
    <row r="518" spans="1:29" hidden="1">
      <c r="A518" s="434" t="s">
        <v>1116</v>
      </c>
      <c r="B518" s="450" t="s">
        <v>263</v>
      </c>
      <c r="C518" s="423" t="s">
        <v>1117</v>
      </c>
      <c r="D518" s="450" t="s">
        <v>107</v>
      </c>
      <c r="E518" s="451">
        <v>2010</v>
      </c>
      <c r="F518" s="451" t="s">
        <v>413</v>
      </c>
      <c r="G518" s="451" t="s">
        <v>413</v>
      </c>
      <c r="H518" s="451" t="s">
        <v>413</v>
      </c>
      <c r="I518" s="450" t="s">
        <v>798</v>
      </c>
      <c r="J518" s="449"/>
      <c r="K518" s="448">
        <v>0.8</v>
      </c>
      <c r="L518" s="448">
        <v>0.8</v>
      </c>
      <c r="M518" s="427" t="s">
        <v>958</v>
      </c>
      <c r="N518" s="447" t="s">
        <v>113</v>
      </c>
      <c r="O518" s="446" t="s">
        <v>1116</v>
      </c>
      <c r="P518" s="428" t="str">
        <f>IF(tabProjList[[#This Row],[Link 1]]&lt;&gt;"",HYPERLINK(tabProjList[[#This Row],[Link 1]],"Link 1"),"")</f>
        <v>Link 1</v>
      </c>
      <c r="Q518" s="428" t="str">
        <f>IF(tabProjList[[#This Row],[Link 2]]&lt;&gt;"",HYPERLINK(tabProjList[[#This Row],[Link 2]],"Link 2"),"")</f>
        <v>Link 2</v>
      </c>
      <c r="R518" s="428" t="str">
        <f>IF(tabProjList[[#This Row],[Link 3]]&lt;&gt;"",HYPERLINK(tabProjList[[#This Row],[Link 3]],"Link 3"),"")</f>
        <v/>
      </c>
      <c r="S518" s="428" t="str">
        <f>IF(tabProjList[[#This Row],[Link 4]]&lt;&gt;"",HYPERLINK(tabProjList[[#This Row],[Link 4]],"Link 4"),"")</f>
        <v/>
      </c>
      <c r="T518" s="428" t="str">
        <f>IF(tabProjList[[#This Row],[Link 5]]&lt;&gt;"",HYPERLINK(tabProjList[[#This Row],[Link 5]],"Link 5"),"")</f>
        <v/>
      </c>
      <c r="U518" s="428" t="str">
        <f>IF(tabProjList[[#This Row],[Link 6]]&lt;&gt;"",HYPERLINK(tabProjList[[#This Row],[Link 6]],"Link 6"),"")</f>
        <v/>
      </c>
      <c r="V518" s="428" t="str">
        <f>IF(tabProjList[[#This Row],[Link 7]]&lt;&gt;"",HYPERLINK(tabProjList[[#This Row],[Link 7]],"Link 7"),"")</f>
        <v/>
      </c>
      <c r="W518" s="446" t="s">
        <v>1115</v>
      </c>
      <c r="X518" s="446" t="s">
        <v>1115</v>
      </c>
      <c r="Y518" s="446" t="s">
        <v>413</v>
      </c>
      <c r="Z518" s="446" t="s">
        <v>413</v>
      </c>
      <c r="AA518" s="446" t="s">
        <v>413</v>
      </c>
      <c r="AB518" s="446" t="s">
        <v>413</v>
      </c>
      <c r="AC518" s="446" t="s">
        <v>413</v>
      </c>
    </row>
    <row r="519" spans="1:29" hidden="1">
      <c r="A519" s="434" t="s">
        <v>1113</v>
      </c>
      <c r="B519" s="450" t="s">
        <v>878</v>
      </c>
      <c r="C519" s="423" t="s">
        <v>1114</v>
      </c>
      <c r="D519" s="450" t="s">
        <v>959</v>
      </c>
      <c r="E519" s="451">
        <v>2023</v>
      </c>
      <c r="F519" s="451" t="s">
        <v>413</v>
      </c>
      <c r="G519" s="451" t="s">
        <v>413</v>
      </c>
      <c r="H519" s="451" t="s">
        <v>413</v>
      </c>
      <c r="I519" s="450" t="s">
        <v>798</v>
      </c>
      <c r="J519" s="449"/>
      <c r="K519" s="448"/>
      <c r="L519" s="448"/>
      <c r="M519" s="427" t="s">
        <v>958</v>
      </c>
      <c r="N519" s="447" t="s">
        <v>107</v>
      </c>
      <c r="O519" s="446" t="s">
        <v>1113</v>
      </c>
      <c r="P519" s="428" t="str">
        <f>IF(tabProjList[[#This Row],[Link 1]]&lt;&gt;"",HYPERLINK(tabProjList[[#This Row],[Link 1]],"Link 1"),"")</f>
        <v>Link 1</v>
      </c>
      <c r="Q519" s="428" t="str">
        <f>IF(tabProjList[[#This Row],[Link 2]]&lt;&gt;"",HYPERLINK(tabProjList[[#This Row],[Link 2]],"Link 2"),"")</f>
        <v/>
      </c>
      <c r="R519" s="428" t="str">
        <f>IF(tabProjList[[#This Row],[Link 3]]&lt;&gt;"",HYPERLINK(tabProjList[[#This Row],[Link 3]],"Link 3"),"")</f>
        <v/>
      </c>
      <c r="S519" s="428" t="str">
        <f>IF(tabProjList[[#This Row],[Link 4]]&lt;&gt;"",HYPERLINK(tabProjList[[#This Row],[Link 4]],"Link 4"),"")</f>
        <v/>
      </c>
      <c r="T519" s="428" t="str">
        <f>IF(tabProjList[[#This Row],[Link 5]]&lt;&gt;"",HYPERLINK(tabProjList[[#This Row],[Link 5]],"Link 5"),"")</f>
        <v/>
      </c>
      <c r="U519" s="428" t="str">
        <f>IF(tabProjList[[#This Row],[Link 6]]&lt;&gt;"",HYPERLINK(tabProjList[[#This Row],[Link 6]],"Link 6"),"")</f>
        <v/>
      </c>
      <c r="V519" s="428" t="str">
        <f>IF(tabProjList[[#This Row],[Link 7]]&lt;&gt;"",HYPERLINK(tabProjList[[#This Row],[Link 7]],"Link 7"),"")</f>
        <v/>
      </c>
      <c r="W519" s="446" t="s">
        <v>1112</v>
      </c>
      <c r="X519" s="446" t="s">
        <v>413</v>
      </c>
      <c r="Y519" s="446" t="s">
        <v>413</v>
      </c>
      <c r="Z519" s="446" t="s">
        <v>413</v>
      </c>
      <c r="AA519" s="446" t="s">
        <v>413</v>
      </c>
      <c r="AB519" s="446" t="s">
        <v>413</v>
      </c>
      <c r="AC519" s="446" t="s">
        <v>413</v>
      </c>
    </row>
    <row r="520" spans="1:29" hidden="1">
      <c r="A520" s="434" t="s">
        <v>1111</v>
      </c>
      <c r="B520" s="450" t="s">
        <v>992</v>
      </c>
      <c r="C520" s="423" t="s">
        <v>1110</v>
      </c>
      <c r="D520" s="450" t="s">
        <v>779</v>
      </c>
      <c r="E520" s="451">
        <v>2021</v>
      </c>
      <c r="F520" s="451" t="s">
        <v>413</v>
      </c>
      <c r="G520" s="451">
        <v>2026</v>
      </c>
      <c r="H520" s="451" t="s">
        <v>413</v>
      </c>
      <c r="I520" s="450" t="s">
        <v>798</v>
      </c>
      <c r="J520" s="449"/>
      <c r="K520" s="448">
        <v>0.7</v>
      </c>
      <c r="L520" s="448">
        <v>0.7</v>
      </c>
      <c r="M520" s="427" t="s">
        <v>928</v>
      </c>
      <c r="N520" s="447" t="s">
        <v>113</v>
      </c>
      <c r="O520" s="446"/>
      <c r="P520" s="428" t="str">
        <f>IF(tabProjList[[#This Row],[Link 1]]&lt;&gt;"",HYPERLINK(tabProjList[[#This Row],[Link 1]],"Link 1"),"")</f>
        <v>Link 1</v>
      </c>
      <c r="Q520" s="428" t="str">
        <f>IF(tabProjList[[#This Row],[Link 2]]&lt;&gt;"",HYPERLINK(tabProjList[[#This Row],[Link 2]],"Link 2"),"")</f>
        <v>Link 2</v>
      </c>
      <c r="R520" s="428" t="str">
        <f>IF(tabProjList[[#This Row],[Link 3]]&lt;&gt;"",HYPERLINK(tabProjList[[#This Row],[Link 3]],"Link 3"),"")</f>
        <v>Link 3</v>
      </c>
      <c r="S520" s="428" t="str">
        <f>IF(tabProjList[[#This Row],[Link 4]]&lt;&gt;"",HYPERLINK(tabProjList[[#This Row],[Link 4]],"Link 4"),"")</f>
        <v>Link 4</v>
      </c>
      <c r="T520" s="428" t="str">
        <f>IF(tabProjList[[#This Row],[Link 5]]&lt;&gt;"",HYPERLINK(tabProjList[[#This Row],[Link 5]],"Link 5"),"")</f>
        <v>Link 5</v>
      </c>
      <c r="U520" s="428" t="str">
        <f>IF(tabProjList[[#This Row],[Link 6]]&lt;&gt;"",HYPERLINK(tabProjList[[#This Row],[Link 6]],"Link 6"),"")</f>
        <v/>
      </c>
      <c r="V520" s="428" t="str">
        <f>IF(tabProjList[[#This Row],[Link 7]]&lt;&gt;"",HYPERLINK(tabProjList[[#This Row],[Link 7]],"Link 7"),"")</f>
        <v/>
      </c>
      <c r="W520" s="446" t="s">
        <v>1109</v>
      </c>
      <c r="X520" s="446" t="s">
        <v>1108</v>
      </c>
      <c r="Y520" s="446" t="s">
        <v>1107</v>
      </c>
      <c r="Z520" s="446" t="s">
        <v>1106</v>
      </c>
      <c r="AA520" s="446" t="s">
        <v>1105</v>
      </c>
      <c r="AB520" s="446" t="s">
        <v>413</v>
      </c>
      <c r="AC520" s="446" t="s">
        <v>413</v>
      </c>
    </row>
    <row r="521" spans="1:29" hidden="1">
      <c r="A521" s="434" t="s">
        <v>1104</v>
      </c>
      <c r="B521" s="450" t="s">
        <v>1103</v>
      </c>
      <c r="C521" s="423" t="s">
        <v>1102</v>
      </c>
      <c r="D521" s="450" t="s">
        <v>892</v>
      </c>
      <c r="E521" s="451">
        <v>2023</v>
      </c>
      <c r="F521" s="451" t="s">
        <v>413</v>
      </c>
      <c r="G521" s="451">
        <v>2026</v>
      </c>
      <c r="H521" s="451" t="s">
        <v>413</v>
      </c>
      <c r="I521" s="450" t="s">
        <v>798</v>
      </c>
      <c r="J521" s="449"/>
      <c r="K521" s="448"/>
      <c r="L521" s="448"/>
      <c r="M521" s="427" t="s">
        <v>899</v>
      </c>
      <c r="N521" s="447" t="s">
        <v>113</v>
      </c>
      <c r="O521" s="446"/>
      <c r="P521" s="428" t="str">
        <f>IF(tabProjList[[#This Row],[Link 1]]&lt;&gt;"",HYPERLINK(tabProjList[[#This Row],[Link 1]],"Link 1"),"")</f>
        <v>Link 1</v>
      </c>
      <c r="Q521" s="428" t="str">
        <f>IF(tabProjList[[#This Row],[Link 2]]&lt;&gt;"",HYPERLINK(tabProjList[[#This Row],[Link 2]],"Link 2"),"")</f>
        <v>Link 2</v>
      </c>
      <c r="R521" s="428" t="str">
        <f>IF(tabProjList[[#This Row],[Link 3]]&lt;&gt;"",HYPERLINK(tabProjList[[#This Row],[Link 3]],"Link 3"),"")</f>
        <v/>
      </c>
      <c r="S521" s="428" t="str">
        <f>IF(tabProjList[[#This Row],[Link 4]]&lt;&gt;"",HYPERLINK(tabProjList[[#This Row],[Link 4]],"Link 4"),"")</f>
        <v/>
      </c>
      <c r="T521" s="428" t="str">
        <f>IF(tabProjList[[#This Row],[Link 5]]&lt;&gt;"",HYPERLINK(tabProjList[[#This Row],[Link 5]],"Link 5"),"")</f>
        <v/>
      </c>
      <c r="U521" s="428" t="str">
        <f>IF(tabProjList[[#This Row],[Link 6]]&lt;&gt;"",HYPERLINK(tabProjList[[#This Row],[Link 6]],"Link 6"),"")</f>
        <v/>
      </c>
      <c r="V521" s="428" t="str">
        <f>IF(tabProjList[[#This Row],[Link 7]]&lt;&gt;"",HYPERLINK(tabProjList[[#This Row],[Link 7]],"Link 7"),"")</f>
        <v/>
      </c>
      <c r="W521" s="446" t="s">
        <v>1101</v>
      </c>
      <c r="X521" s="446" t="s">
        <v>1100</v>
      </c>
      <c r="Y521" s="446" t="s">
        <v>413</v>
      </c>
      <c r="Z521" s="446" t="s">
        <v>413</v>
      </c>
      <c r="AA521" s="446" t="s">
        <v>413</v>
      </c>
      <c r="AB521" s="446" t="s">
        <v>413</v>
      </c>
      <c r="AC521" s="446" t="s">
        <v>413</v>
      </c>
    </row>
    <row r="522" spans="1:29" hidden="1">
      <c r="A522" s="434" t="s">
        <v>1099</v>
      </c>
      <c r="B522" s="450" t="s">
        <v>901</v>
      </c>
      <c r="C522" s="423" t="s">
        <v>1098</v>
      </c>
      <c r="D522" s="450" t="s">
        <v>892</v>
      </c>
      <c r="E522" s="451">
        <v>2021</v>
      </c>
      <c r="F522" s="451" t="s">
        <v>413</v>
      </c>
      <c r="G522" s="451">
        <v>2027</v>
      </c>
      <c r="H522" s="451" t="s">
        <v>413</v>
      </c>
      <c r="I522" s="450" t="s">
        <v>798</v>
      </c>
      <c r="J522" s="449"/>
      <c r="K522" s="448"/>
      <c r="L522" s="448"/>
      <c r="M522" s="427" t="s">
        <v>923</v>
      </c>
      <c r="N522" s="447" t="s">
        <v>891</v>
      </c>
      <c r="O522" s="446"/>
      <c r="P522" s="428" t="str">
        <f>IF(tabProjList[[#This Row],[Link 1]]&lt;&gt;"",HYPERLINK(tabProjList[[#This Row],[Link 1]],"Link 1"),"")</f>
        <v>Link 1</v>
      </c>
      <c r="Q522" s="428" t="str">
        <f>IF(tabProjList[[#This Row],[Link 2]]&lt;&gt;"",HYPERLINK(tabProjList[[#This Row],[Link 2]],"Link 2"),"")</f>
        <v/>
      </c>
      <c r="R522" s="428" t="str">
        <f>IF(tabProjList[[#This Row],[Link 3]]&lt;&gt;"",HYPERLINK(tabProjList[[#This Row],[Link 3]],"Link 3"),"")</f>
        <v/>
      </c>
      <c r="S522" s="428" t="str">
        <f>IF(tabProjList[[#This Row],[Link 4]]&lt;&gt;"",HYPERLINK(tabProjList[[#This Row],[Link 4]],"Link 4"),"")</f>
        <v/>
      </c>
      <c r="T522" s="428" t="str">
        <f>IF(tabProjList[[#This Row],[Link 5]]&lt;&gt;"",HYPERLINK(tabProjList[[#This Row],[Link 5]],"Link 5"),"")</f>
        <v/>
      </c>
      <c r="U522" s="428" t="str">
        <f>IF(tabProjList[[#This Row],[Link 6]]&lt;&gt;"",HYPERLINK(tabProjList[[#This Row],[Link 6]],"Link 6"),"")</f>
        <v/>
      </c>
      <c r="V522" s="428" t="str">
        <f>IF(tabProjList[[#This Row],[Link 7]]&lt;&gt;"",HYPERLINK(tabProjList[[#This Row],[Link 7]],"Link 7"),"")</f>
        <v/>
      </c>
      <c r="W522" s="446" t="s">
        <v>1097</v>
      </c>
      <c r="X522" s="446" t="s">
        <v>413</v>
      </c>
      <c r="Y522" s="446" t="s">
        <v>413</v>
      </c>
      <c r="Z522" s="446" t="s">
        <v>413</v>
      </c>
      <c r="AA522" s="446" t="s">
        <v>413</v>
      </c>
      <c r="AB522" s="446" t="s">
        <v>413</v>
      </c>
      <c r="AC522" s="446" t="s">
        <v>413</v>
      </c>
    </row>
    <row r="523" spans="1:29" hidden="1">
      <c r="A523" s="434" t="s">
        <v>1096</v>
      </c>
      <c r="B523" s="450" t="s">
        <v>878</v>
      </c>
      <c r="C523" s="423" t="s">
        <v>1095</v>
      </c>
      <c r="D523" s="450" t="s">
        <v>779</v>
      </c>
      <c r="E523" s="451">
        <v>2020</v>
      </c>
      <c r="F523" s="451">
        <v>2025</v>
      </c>
      <c r="G523" s="451">
        <v>2027</v>
      </c>
      <c r="H523" s="451" t="s">
        <v>413</v>
      </c>
      <c r="I523" s="450" t="s">
        <v>798</v>
      </c>
      <c r="J523" s="449"/>
      <c r="K523" s="448">
        <v>0.24</v>
      </c>
      <c r="L523" s="448">
        <v>0.24</v>
      </c>
      <c r="M523" s="427" t="s">
        <v>928</v>
      </c>
      <c r="N523" s="447" t="s">
        <v>113</v>
      </c>
      <c r="O523" s="446" t="s">
        <v>875</v>
      </c>
      <c r="P523" s="428" t="str">
        <f>IF(tabProjList[[#This Row],[Link 1]]&lt;&gt;"",HYPERLINK(tabProjList[[#This Row],[Link 1]],"Link 1"),"")</f>
        <v>Link 1</v>
      </c>
      <c r="Q523" s="428" t="str">
        <f>IF(tabProjList[[#This Row],[Link 2]]&lt;&gt;"",HYPERLINK(tabProjList[[#This Row],[Link 2]],"Link 2"),"")</f>
        <v>Link 2</v>
      </c>
      <c r="R523" s="428" t="str">
        <f>IF(tabProjList[[#This Row],[Link 3]]&lt;&gt;"",HYPERLINK(tabProjList[[#This Row],[Link 3]],"Link 3"),"")</f>
        <v/>
      </c>
      <c r="S523" s="428" t="str">
        <f>IF(tabProjList[[#This Row],[Link 4]]&lt;&gt;"",HYPERLINK(tabProjList[[#This Row],[Link 4]],"Link 4"),"")</f>
        <v/>
      </c>
      <c r="T523" s="428" t="str">
        <f>IF(tabProjList[[#This Row],[Link 5]]&lt;&gt;"",HYPERLINK(tabProjList[[#This Row],[Link 5]],"Link 5"),"")</f>
        <v/>
      </c>
      <c r="U523" s="428" t="str">
        <f>IF(tabProjList[[#This Row],[Link 6]]&lt;&gt;"",HYPERLINK(tabProjList[[#This Row],[Link 6]],"Link 6"),"")</f>
        <v/>
      </c>
      <c r="V523" s="428" t="str">
        <f>IF(tabProjList[[#This Row],[Link 7]]&lt;&gt;"",HYPERLINK(tabProjList[[#This Row],[Link 7]],"Link 7"),"")</f>
        <v/>
      </c>
      <c r="W523" s="446" t="s">
        <v>1094</v>
      </c>
      <c r="X523" s="446" t="s">
        <v>1093</v>
      </c>
      <c r="Y523" s="446" t="s">
        <v>413</v>
      </c>
      <c r="Z523" s="446" t="s">
        <v>413</v>
      </c>
      <c r="AA523" s="446" t="s">
        <v>413</v>
      </c>
      <c r="AB523" s="446" t="s">
        <v>413</v>
      </c>
      <c r="AC523" s="446" t="s">
        <v>413</v>
      </c>
    </row>
    <row r="524" spans="1:29" hidden="1">
      <c r="A524" s="434" t="s">
        <v>1092</v>
      </c>
      <c r="B524" s="450" t="s">
        <v>102</v>
      </c>
      <c r="C524" s="423" t="s">
        <v>1091</v>
      </c>
      <c r="D524" s="450" t="s">
        <v>779</v>
      </c>
      <c r="E524" s="451">
        <v>2021</v>
      </c>
      <c r="F524" s="451">
        <v>2024</v>
      </c>
      <c r="G524" s="451">
        <v>2028</v>
      </c>
      <c r="H524" s="451" t="s">
        <v>413</v>
      </c>
      <c r="I524" s="450" t="s">
        <v>798</v>
      </c>
      <c r="J524" s="449">
        <v>1</v>
      </c>
      <c r="K524" s="448">
        <v>2</v>
      </c>
      <c r="L524" s="448">
        <v>2</v>
      </c>
      <c r="M524" s="427" t="s">
        <v>881</v>
      </c>
      <c r="N524" s="447" t="s">
        <v>898</v>
      </c>
      <c r="O524" s="446" t="s">
        <v>1086</v>
      </c>
      <c r="P524" s="428" t="str">
        <f>IF(tabProjList[[#This Row],[Link 1]]&lt;&gt;"",HYPERLINK(tabProjList[[#This Row],[Link 1]],"Link 1"),"")</f>
        <v>Link 1</v>
      </c>
      <c r="Q524" s="428" t="str">
        <f>IF(tabProjList[[#This Row],[Link 2]]&lt;&gt;"",HYPERLINK(tabProjList[[#This Row],[Link 2]],"Link 2"),"")</f>
        <v>Link 2</v>
      </c>
      <c r="R524" s="428" t="str">
        <f>IF(tabProjList[[#This Row],[Link 3]]&lt;&gt;"",HYPERLINK(tabProjList[[#This Row],[Link 3]],"Link 3"),"")</f>
        <v/>
      </c>
      <c r="S524" s="428" t="str">
        <f>IF(tabProjList[[#This Row],[Link 4]]&lt;&gt;"",HYPERLINK(tabProjList[[#This Row],[Link 4]],"Link 4"),"")</f>
        <v/>
      </c>
      <c r="T524" s="428" t="str">
        <f>IF(tabProjList[[#This Row],[Link 5]]&lt;&gt;"",HYPERLINK(tabProjList[[#This Row],[Link 5]],"Link 5"),"")</f>
        <v/>
      </c>
      <c r="U524" s="428" t="str">
        <f>IF(tabProjList[[#This Row],[Link 6]]&lt;&gt;"",HYPERLINK(tabProjList[[#This Row],[Link 6]],"Link 6"),"")</f>
        <v/>
      </c>
      <c r="V524" s="428" t="str">
        <f>IF(tabProjList[[#This Row],[Link 7]]&lt;&gt;"",HYPERLINK(tabProjList[[#This Row],[Link 7]],"Link 7"),"")</f>
        <v/>
      </c>
      <c r="W524" s="446" t="s">
        <v>1090</v>
      </c>
      <c r="X524" s="446" t="s">
        <v>1089</v>
      </c>
      <c r="Y524" s="446" t="s">
        <v>413</v>
      </c>
      <c r="Z524" s="446" t="s">
        <v>413</v>
      </c>
      <c r="AA524" s="446" t="s">
        <v>413</v>
      </c>
      <c r="AB524" s="446" t="s">
        <v>413</v>
      </c>
      <c r="AC524" s="446" t="s">
        <v>413</v>
      </c>
    </row>
    <row r="525" spans="1:29" hidden="1">
      <c r="A525" s="434" t="s">
        <v>1088</v>
      </c>
      <c r="B525" s="450" t="s">
        <v>102</v>
      </c>
      <c r="C525" s="423" t="s">
        <v>1087</v>
      </c>
      <c r="D525" s="450" t="s">
        <v>779</v>
      </c>
      <c r="E525" s="451">
        <v>2022</v>
      </c>
      <c r="F525" s="451" t="s">
        <v>413</v>
      </c>
      <c r="G525" s="451" t="s">
        <v>413</v>
      </c>
      <c r="H525" s="451" t="s">
        <v>413</v>
      </c>
      <c r="I525" s="450" t="s">
        <v>798</v>
      </c>
      <c r="J525" s="449">
        <v>2</v>
      </c>
      <c r="K525" s="448"/>
      <c r="L525" s="448"/>
      <c r="M525" s="427" t="s">
        <v>881</v>
      </c>
      <c r="N525" s="447" t="s">
        <v>898</v>
      </c>
      <c r="O525" s="446" t="s">
        <v>1086</v>
      </c>
      <c r="P525" s="428" t="str">
        <f>IF(tabProjList[[#This Row],[Link 1]]&lt;&gt;"",HYPERLINK(tabProjList[[#This Row],[Link 1]],"Link 1"),"")</f>
        <v>Link 1</v>
      </c>
      <c r="Q525" s="428" t="str">
        <f>IF(tabProjList[[#This Row],[Link 2]]&lt;&gt;"",HYPERLINK(tabProjList[[#This Row],[Link 2]],"Link 2"),"")</f>
        <v/>
      </c>
      <c r="R525" s="428" t="str">
        <f>IF(tabProjList[[#This Row],[Link 3]]&lt;&gt;"",HYPERLINK(tabProjList[[#This Row],[Link 3]],"Link 3"),"")</f>
        <v/>
      </c>
      <c r="S525" s="428" t="str">
        <f>IF(tabProjList[[#This Row],[Link 4]]&lt;&gt;"",HYPERLINK(tabProjList[[#This Row],[Link 4]],"Link 4"),"")</f>
        <v/>
      </c>
      <c r="T525" s="428" t="str">
        <f>IF(tabProjList[[#This Row],[Link 5]]&lt;&gt;"",HYPERLINK(tabProjList[[#This Row],[Link 5]],"Link 5"),"")</f>
        <v/>
      </c>
      <c r="U525" s="428" t="str">
        <f>IF(tabProjList[[#This Row],[Link 6]]&lt;&gt;"",HYPERLINK(tabProjList[[#This Row],[Link 6]],"Link 6"),"")</f>
        <v/>
      </c>
      <c r="V525" s="428" t="str">
        <f>IF(tabProjList[[#This Row],[Link 7]]&lt;&gt;"",HYPERLINK(tabProjList[[#This Row],[Link 7]],"Link 7"),"")</f>
        <v/>
      </c>
      <c r="W525" s="446" t="s">
        <v>1085</v>
      </c>
      <c r="X525" s="446" t="s">
        <v>413</v>
      </c>
      <c r="Y525" s="446" t="s">
        <v>413</v>
      </c>
      <c r="Z525" s="446" t="s">
        <v>413</v>
      </c>
      <c r="AA525" s="446" t="s">
        <v>413</v>
      </c>
      <c r="AB525" s="446" t="s">
        <v>413</v>
      </c>
      <c r="AC525" s="446" t="s">
        <v>413</v>
      </c>
    </row>
    <row r="526" spans="1:29" hidden="1">
      <c r="A526" s="434" t="s">
        <v>1083</v>
      </c>
      <c r="B526" s="450" t="s">
        <v>87</v>
      </c>
      <c r="C526" s="423" t="s">
        <v>1084</v>
      </c>
      <c r="D526" s="450" t="s">
        <v>107</v>
      </c>
      <c r="E526" s="451">
        <v>2023</v>
      </c>
      <c r="F526" s="451" t="s">
        <v>413</v>
      </c>
      <c r="G526" s="451" t="s">
        <v>413</v>
      </c>
      <c r="H526" s="451" t="s">
        <v>413</v>
      </c>
      <c r="I526" s="450" t="s">
        <v>798</v>
      </c>
      <c r="J526" s="449"/>
      <c r="K526" s="448"/>
      <c r="L526" s="448"/>
      <c r="M526" s="427" t="s">
        <v>918</v>
      </c>
      <c r="N526" s="447" t="s">
        <v>113</v>
      </c>
      <c r="O526" s="446" t="s">
        <v>1083</v>
      </c>
      <c r="P526" s="428" t="str">
        <f>IF(tabProjList[[#This Row],[Link 1]]&lt;&gt;"",HYPERLINK(tabProjList[[#This Row],[Link 1]],"Link 1"),"")</f>
        <v>Link 1</v>
      </c>
      <c r="Q526" s="428" t="str">
        <f>IF(tabProjList[[#This Row],[Link 2]]&lt;&gt;"",HYPERLINK(tabProjList[[#This Row],[Link 2]],"Link 2"),"")</f>
        <v/>
      </c>
      <c r="R526" s="428" t="str">
        <f>IF(tabProjList[[#This Row],[Link 3]]&lt;&gt;"",HYPERLINK(tabProjList[[#This Row],[Link 3]],"Link 3"),"")</f>
        <v/>
      </c>
      <c r="S526" s="428" t="str">
        <f>IF(tabProjList[[#This Row],[Link 4]]&lt;&gt;"",HYPERLINK(tabProjList[[#This Row],[Link 4]],"Link 4"),"")</f>
        <v/>
      </c>
      <c r="T526" s="428" t="str">
        <f>IF(tabProjList[[#This Row],[Link 5]]&lt;&gt;"",HYPERLINK(tabProjList[[#This Row],[Link 5]],"Link 5"),"")</f>
        <v/>
      </c>
      <c r="U526" s="428" t="str">
        <f>IF(tabProjList[[#This Row],[Link 6]]&lt;&gt;"",HYPERLINK(tabProjList[[#This Row],[Link 6]],"Link 6"),"")</f>
        <v/>
      </c>
      <c r="V526" s="428" t="str">
        <f>IF(tabProjList[[#This Row],[Link 7]]&lt;&gt;"",HYPERLINK(tabProjList[[#This Row],[Link 7]],"Link 7"),"")</f>
        <v/>
      </c>
      <c r="W526" s="446" t="s">
        <v>1009</v>
      </c>
      <c r="X526" s="446" t="s">
        <v>413</v>
      </c>
      <c r="Y526" s="446" t="s">
        <v>413</v>
      </c>
      <c r="Z526" s="446" t="s">
        <v>413</v>
      </c>
      <c r="AA526" s="446" t="s">
        <v>413</v>
      </c>
      <c r="AB526" s="446" t="s">
        <v>413</v>
      </c>
      <c r="AC526" s="446" t="s">
        <v>413</v>
      </c>
    </row>
    <row r="527" spans="1:29" hidden="1">
      <c r="A527" s="434" t="s">
        <v>1082</v>
      </c>
      <c r="B527" s="450" t="s">
        <v>87</v>
      </c>
      <c r="C527" s="423" t="s">
        <v>1081</v>
      </c>
      <c r="D527" s="450" t="s">
        <v>779</v>
      </c>
      <c r="E527" s="451">
        <v>2021</v>
      </c>
      <c r="F527" s="451" t="s">
        <v>413</v>
      </c>
      <c r="G527" s="451" t="s">
        <v>413</v>
      </c>
      <c r="H527" s="451" t="s">
        <v>413</v>
      </c>
      <c r="I527" s="450" t="s">
        <v>798</v>
      </c>
      <c r="J527" s="449"/>
      <c r="K527" s="448">
        <v>1.1000000000000001</v>
      </c>
      <c r="L527" s="448">
        <v>1.1000000000000001</v>
      </c>
      <c r="M527" s="427" t="s">
        <v>923</v>
      </c>
      <c r="N527" s="447" t="s">
        <v>113</v>
      </c>
      <c r="O527" s="446"/>
      <c r="P527" s="428" t="str">
        <f>IF(tabProjList[[#This Row],[Link 1]]&lt;&gt;"",HYPERLINK(tabProjList[[#This Row],[Link 1]],"Link 1"),"")</f>
        <v>Link 1</v>
      </c>
      <c r="Q527" s="428" t="str">
        <f>IF(tabProjList[[#This Row],[Link 2]]&lt;&gt;"",HYPERLINK(tabProjList[[#This Row],[Link 2]],"Link 2"),"")</f>
        <v>Link 2</v>
      </c>
      <c r="R527" s="428" t="str">
        <f>IF(tabProjList[[#This Row],[Link 3]]&lt;&gt;"",HYPERLINK(tabProjList[[#This Row],[Link 3]],"Link 3"),"")</f>
        <v/>
      </c>
      <c r="S527" s="428" t="str">
        <f>IF(tabProjList[[#This Row],[Link 4]]&lt;&gt;"",HYPERLINK(tabProjList[[#This Row],[Link 4]],"Link 4"),"")</f>
        <v/>
      </c>
      <c r="T527" s="428" t="str">
        <f>IF(tabProjList[[#This Row],[Link 5]]&lt;&gt;"",HYPERLINK(tabProjList[[#This Row],[Link 5]],"Link 5"),"")</f>
        <v/>
      </c>
      <c r="U527" s="428" t="str">
        <f>IF(tabProjList[[#This Row],[Link 6]]&lt;&gt;"",HYPERLINK(tabProjList[[#This Row],[Link 6]],"Link 6"),"")</f>
        <v/>
      </c>
      <c r="V527" s="428" t="str">
        <f>IF(tabProjList[[#This Row],[Link 7]]&lt;&gt;"",HYPERLINK(tabProjList[[#This Row],[Link 7]],"Link 7"),"")</f>
        <v/>
      </c>
      <c r="W527" s="446" t="s">
        <v>1080</v>
      </c>
      <c r="X527" s="446" t="s">
        <v>1079</v>
      </c>
      <c r="Y527" s="446" t="s">
        <v>413</v>
      </c>
      <c r="Z527" s="446" t="s">
        <v>413</v>
      </c>
      <c r="AA527" s="446" t="s">
        <v>413</v>
      </c>
      <c r="AB527" s="446" t="s">
        <v>413</v>
      </c>
      <c r="AC527" s="446" t="s">
        <v>413</v>
      </c>
    </row>
    <row r="528" spans="1:29" hidden="1">
      <c r="A528" s="434" t="s">
        <v>1077</v>
      </c>
      <c r="B528" s="450" t="s">
        <v>102</v>
      </c>
      <c r="C528" s="423" t="s">
        <v>1078</v>
      </c>
      <c r="D528" s="450" t="s">
        <v>107</v>
      </c>
      <c r="E528" s="451">
        <v>2021</v>
      </c>
      <c r="F528" s="451" t="s">
        <v>413</v>
      </c>
      <c r="G528" s="451" t="s">
        <v>413</v>
      </c>
      <c r="H528" s="451" t="s">
        <v>413</v>
      </c>
      <c r="I528" s="450" t="s">
        <v>798</v>
      </c>
      <c r="J528" s="449"/>
      <c r="K528" s="448"/>
      <c r="L528" s="448"/>
      <c r="M528" s="427" t="s">
        <v>918</v>
      </c>
      <c r="N528" s="447" t="s">
        <v>113</v>
      </c>
      <c r="O528" s="446" t="s">
        <v>1077</v>
      </c>
      <c r="P528" s="428" t="str">
        <f>IF(tabProjList[[#This Row],[Link 1]]&lt;&gt;"",HYPERLINK(tabProjList[[#This Row],[Link 1]],"Link 1"),"")</f>
        <v>Link 1</v>
      </c>
      <c r="Q528" s="428" t="str">
        <f>IF(tabProjList[[#This Row],[Link 2]]&lt;&gt;"",HYPERLINK(tabProjList[[#This Row],[Link 2]],"Link 2"),"")</f>
        <v/>
      </c>
      <c r="R528" s="428" t="str">
        <f>IF(tabProjList[[#This Row],[Link 3]]&lt;&gt;"",HYPERLINK(tabProjList[[#This Row],[Link 3]],"Link 3"),"")</f>
        <v/>
      </c>
      <c r="S528" s="428" t="str">
        <f>IF(tabProjList[[#This Row],[Link 4]]&lt;&gt;"",HYPERLINK(tabProjList[[#This Row],[Link 4]],"Link 4"),"")</f>
        <v/>
      </c>
      <c r="T528" s="428" t="str">
        <f>IF(tabProjList[[#This Row],[Link 5]]&lt;&gt;"",HYPERLINK(tabProjList[[#This Row],[Link 5]],"Link 5"),"")</f>
        <v/>
      </c>
      <c r="U528" s="428" t="str">
        <f>IF(tabProjList[[#This Row],[Link 6]]&lt;&gt;"",HYPERLINK(tabProjList[[#This Row],[Link 6]],"Link 6"),"")</f>
        <v/>
      </c>
      <c r="V528" s="428" t="str">
        <f>IF(tabProjList[[#This Row],[Link 7]]&lt;&gt;"",HYPERLINK(tabProjList[[#This Row],[Link 7]],"Link 7"),"")</f>
        <v/>
      </c>
      <c r="W528" s="446" t="s">
        <v>1076</v>
      </c>
      <c r="X528" s="446" t="s">
        <v>413</v>
      </c>
      <c r="Y528" s="446" t="s">
        <v>413</v>
      </c>
      <c r="Z528" s="446" t="s">
        <v>413</v>
      </c>
      <c r="AA528" s="446" t="s">
        <v>413</v>
      </c>
      <c r="AB528" s="446" t="s">
        <v>413</v>
      </c>
      <c r="AC528" s="446" t="s">
        <v>413</v>
      </c>
    </row>
    <row r="529" spans="1:29" hidden="1">
      <c r="A529" s="434" t="s">
        <v>1075</v>
      </c>
      <c r="B529" s="450" t="s">
        <v>1074</v>
      </c>
      <c r="C529" s="423" t="s">
        <v>1073</v>
      </c>
      <c r="D529" s="450" t="s">
        <v>892</v>
      </c>
      <c r="E529" s="451">
        <v>2020</v>
      </c>
      <c r="F529" s="451">
        <v>2023</v>
      </c>
      <c r="G529" s="451">
        <v>2025</v>
      </c>
      <c r="H529" s="451" t="s">
        <v>413</v>
      </c>
      <c r="I529" s="450" t="s">
        <v>798</v>
      </c>
      <c r="J529" s="449"/>
      <c r="K529" s="448"/>
      <c r="L529" s="448"/>
      <c r="M529" s="427" t="s">
        <v>923</v>
      </c>
      <c r="N529" s="447" t="s">
        <v>898</v>
      </c>
      <c r="O529" s="446"/>
      <c r="P529" s="428" t="str">
        <f>IF(tabProjList[[#This Row],[Link 1]]&lt;&gt;"",HYPERLINK(tabProjList[[#This Row],[Link 1]],"Link 1"),"")</f>
        <v>Link 1</v>
      </c>
      <c r="Q529" s="428" t="str">
        <f>IF(tabProjList[[#This Row],[Link 2]]&lt;&gt;"",HYPERLINK(tabProjList[[#This Row],[Link 2]],"Link 2"),"")</f>
        <v>Link 2</v>
      </c>
      <c r="R529" s="428" t="str">
        <f>IF(tabProjList[[#This Row],[Link 3]]&lt;&gt;"",HYPERLINK(tabProjList[[#This Row],[Link 3]],"Link 3"),"")</f>
        <v>Link 3</v>
      </c>
      <c r="S529" s="428" t="str">
        <f>IF(tabProjList[[#This Row],[Link 4]]&lt;&gt;"",HYPERLINK(tabProjList[[#This Row],[Link 4]],"Link 4"),"")</f>
        <v>Link 4</v>
      </c>
      <c r="T529" s="428" t="str">
        <f>IF(tabProjList[[#This Row],[Link 5]]&lt;&gt;"",HYPERLINK(tabProjList[[#This Row],[Link 5]],"Link 5"),"")</f>
        <v/>
      </c>
      <c r="U529" s="428" t="str">
        <f>IF(tabProjList[[#This Row],[Link 6]]&lt;&gt;"",HYPERLINK(tabProjList[[#This Row],[Link 6]],"Link 6"),"")</f>
        <v/>
      </c>
      <c r="V529" s="428" t="str">
        <f>IF(tabProjList[[#This Row],[Link 7]]&lt;&gt;"",HYPERLINK(tabProjList[[#This Row],[Link 7]],"Link 7"),"")</f>
        <v/>
      </c>
      <c r="W529" s="446" t="s">
        <v>1072</v>
      </c>
      <c r="X529" s="446" t="s">
        <v>1071</v>
      </c>
      <c r="Y529" s="446" t="s">
        <v>1070</v>
      </c>
      <c r="Z529" s="446" t="s">
        <v>1069</v>
      </c>
      <c r="AA529" s="446" t="s">
        <v>413</v>
      </c>
      <c r="AB529" s="446" t="s">
        <v>413</v>
      </c>
      <c r="AC529" s="446" t="s">
        <v>413</v>
      </c>
    </row>
    <row r="530" spans="1:29" hidden="1">
      <c r="A530" s="434" t="s">
        <v>1068</v>
      </c>
      <c r="B530" s="450" t="s">
        <v>1067</v>
      </c>
      <c r="C530" s="423" t="s">
        <v>1066</v>
      </c>
      <c r="D530" s="450" t="s">
        <v>779</v>
      </c>
      <c r="E530" s="451">
        <v>2019</v>
      </c>
      <c r="F530" s="451" t="s">
        <v>413</v>
      </c>
      <c r="G530" s="451">
        <v>2030</v>
      </c>
      <c r="H530" s="451" t="s">
        <v>413</v>
      </c>
      <c r="I530" s="450" t="s">
        <v>798</v>
      </c>
      <c r="J530" s="449">
        <v>1</v>
      </c>
      <c r="K530" s="448">
        <v>0.1</v>
      </c>
      <c r="L530" s="448">
        <v>0.1</v>
      </c>
      <c r="M530" s="427" t="s">
        <v>1065</v>
      </c>
      <c r="N530" s="447" t="s">
        <v>101</v>
      </c>
      <c r="O530" s="446"/>
      <c r="P530" s="428" t="str">
        <f>IF(tabProjList[[#This Row],[Link 1]]&lt;&gt;"",HYPERLINK(tabProjList[[#This Row],[Link 1]],"Link 1"),"")</f>
        <v>Link 1</v>
      </c>
      <c r="Q530" s="428" t="str">
        <f>IF(tabProjList[[#This Row],[Link 2]]&lt;&gt;"",HYPERLINK(tabProjList[[#This Row],[Link 2]],"Link 2"),"")</f>
        <v/>
      </c>
      <c r="R530" s="428" t="str">
        <f>IF(tabProjList[[#This Row],[Link 3]]&lt;&gt;"",HYPERLINK(tabProjList[[#This Row],[Link 3]],"Link 3"),"")</f>
        <v/>
      </c>
      <c r="S530" s="428" t="str">
        <f>IF(tabProjList[[#This Row],[Link 4]]&lt;&gt;"",HYPERLINK(tabProjList[[#This Row],[Link 4]],"Link 4"),"")</f>
        <v/>
      </c>
      <c r="T530" s="428" t="str">
        <f>IF(tabProjList[[#This Row],[Link 5]]&lt;&gt;"",HYPERLINK(tabProjList[[#This Row],[Link 5]],"Link 5"),"")</f>
        <v/>
      </c>
      <c r="U530" s="428" t="str">
        <f>IF(tabProjList[[#This Row],[Link 6]]&lt;&gt;"",HYPERLINK(tabProjList[[#This Row],[Link 6]],"Link 6"),"")</f>
        <v/>
      </c>
      <c r="V530" s="428" t="str">
        <f>IF(tabProjList[[#This Row],[Link 7]]&lt;&gt;"",HYPERLINK(tabProjList[[#This Row],[Link 7]],"Link 7"),"")</f>
        <v/>
      </c>
      <c r="W530" s="446" t="s">
        <v>1064</v>
      </c>
      <c r="X530" s="446" t="s">
        <v>413</v>
      </c>
      <c r="Y530" s="446" t="s">
        <v>413</v>
      </c>
      <c r="Z530" s="446" t="s">
        <v>413</v>
      </c>
      <c r="AA530" s="446" t="s">
        <v>413</v>
      </c>
      <c r="AB530" s="446" t="s">
        <v>413</v>
      </c>
      <c r="AC530" s="446" t="s">
        <v>413</v>
      </c>
    </row>
    <row r="531" spans="1:29" hidden="1">
      <c r="A531" s="434" t="s">
        <v>1063</v>
      </c>
      <c r="B531" s="450" t="s">
        <v>87</v>
      </c>
      <c r="C531" s="423" t="s">
        <v>1062</v>
      </c>
      <c r="D531" s="450" t="s">
        <v>779</v>
      </c>
      <c r="E531" s="451">
        <v>2022</v>
      </c>
      <c r="F531" s="451" t="s">
        <v>413</v>
      </c>
      <c r="G531" s="451" t="s">
        <v>413</v>
      </c>
      <c r="H531" s="451" t="s">
        <v>413</v>
      </c>
      <c r="I531" s="450" t="s">
        <v>798</v>
      </c>
      <c r="J531" s="449"/>
      <c r="K531" s="448">
        <v>3.7</v>
      </c>
      <c r="L531" s="448">
        <v>3.7</v>
      </c>
      <c r="M531" s="427" t="s">
        <v>928</v>
      </c>
      <c r="N531" s="447" t="s">
        <v>113</v>
      </c>
      <c r="O531" s="446"/>
      <c r="P531" s="428" t="str">
        <f>IF(tabProjList[[#This Row],[Link 1]]&lt;&gt;"",HYPERLINK(tabProjList[[#This Row],[Link 1]],"Link 1"),"")</f>
        <v>Link 1</v>
      </c>
      <c r="Q531" s="428" t="str">
        <f>IF(tabProjList[[#This Row],[Link 2]]&lt;&gt;"",HYPERLINK(tabProjList[[#This Row],[Link 2]],"Link 2"),"")</f>
        <v/>
      </c>
      <c r="R531" s="428" t="str">
        <f>IF(tabProjList[[#This Row],[Link 3]]&lt;&gt;"",HYPERLINK(tabProjList[[#This Row],[Link 3]],"Link 3"),"")</f>
        <v/>
      </c>
      <c r="S531" s="428" t="str">
        <f>IF(tabProjList[[#This Row],[Link 4]]&lt;&gt;"",HYPERLINK(tabProjList[[#This Row],[Link 4]],"Link 4"),"")</f>
        <v/>
      </c>
      <c r="T531" s="428" t="str">
        <f>IF(tabProjList[[#This Row],[Link 5]]&lt;&gt;"",HYPERLINK(tabProjList[[#This Row],[Link 5]],"Link 5"),"")</f>
        <v/>
      </c>
      <c r="U531" s="428" t="str">
        <f>IF(tabProjList[[#This Row],[Link 6]]&lt;&gt;"",HYPERLINK(tabProjList[[#This Row],[Link 6]],"Link 6"),"")</f>
        <v/>
      </c>
      <c r="V531" s="428" t="str">
        <f>IF(tabProjList[[#This Row],[Link 7]]&lt;&gt;"",HYPERLINK(tabProjList[[#This Row],[Link 7]],"Link 7"),"")</f>
        <v/>
      </c>
      <c r="W531" s="446" t="s">
        <v>953</v>
      </c>
      <c r="X531" s="446" t="s">
        <v>413</v>
      </c>
      <c r="Y531" s="446" t="s">
        <v>413</v>
      </c>
      <c r="Z531" s="446" t="s">
        <v>413</v>
      </c>
      <c r="AA531" s="446" t="s">
        <v>413</v>
      </c>
      <c r="AB531" s="446" t="s">
        <v>413</v>
      </c>
      <c r="AC531" s="446" t="s">
        <v>413</v>
      </c>
    </row>
    <row r="532" spans="1:29" hidden="1">
      <c r="A532" s="434" t="s">
        <v>1061</v>
      </c>
      <c r="B532" s="450" t="s">
        <v>1060</v>
      </c>
      <c r="C532" s="423" t="s">
        <v>1059</v>
      </c>
      <c r="D532" s="450" t="s">
        <v>892</v>
      </c>
      <c r="E532" s="451">
        <v>2021</v>
      </c>
      <c r="F532" s="451">
        <v>2023</v>
      </c>
      <c r="G532" s="451">
        <v>2027</v>
      </c>
      <c r="H532" s="451" t="s">
        <v>413</v>
      </c>
      <c r="I532" s="450" t="s">
        <v>798</v>
      </c>
      <c r="J532" s="449"/>
      <c r="K532" s="448">
        <v>2.5</v>
      </c>
      <c r="L532" s="448">
        <v>3.3</v>
      </c>
      <c r="M532" s="427" t="s">
        <v>899</v>
      </c>
      <c r="N532" s="447" t="s">
        <v>891</v>
      </c>
      <c r="O532" s="446"/>
      <c r="P532" s="428" t="str">
        <f>IF(tabProjList[[#This Row],[Link 1]]&lt;&gt;"",HYPERLINK(tabProjList[[#This Row],[Link 1]],"Link 1"),"")</f>
        <v>Link 1</v>
      </c>
      <c r="Q532" s="428" t="str">
        <f>IF(tabProjList[[#This Row],[Link 2]]&lt;&gt;"",HYPERLINK(tabProjList[[#This Row],[Link 2]],"Link 2"),"")</f>
        <v>Link 2</v>
      </c>
      <c r="R532" s="428" t="str">
        <f>IF(tabProjList[[#This Row],[Link 3]]&lt;&gt;"",HYPERLINK(tabProjList[[#This Row],[Link 3]],"Link 3"),"")</f>
        <v>Link 3</v>
      </c>
      <c r="S532" s="428" t="str">
        <f>IF(tabProjList[[#This Row],[Link 4]]&lt;&gt;"",HYPERLINK(tabProjList[[#This Row],[Link 4]],"Link 4"),"")</f>
        <v/>
      </c>
      <c r="T532" s="428" t="str">
        <f>IF(tabProjList[[#This Row],[Link 5]]&lt;&gt;"",HYPERLINK(tabProjList[[#This Row],[Link 5]],"Link 5"),"")</f>
        <v/>
      </c>
      <c r="U532" s="428" t="str">
        <f>IF(tabProjList[[#This Row],[Link 6]]&lt;&gt;"",HYPERLINK(tabProjList[[#This Row],[Link 6]],"Link 6"),"")</f>
        <v/>
      </c>
      <c r="V532" s="428" t="str">
        <f>IF(tabProjList[[#This Row],[Link 7]]&lt;&gt;"",HYPERLINK(tabProjList[[#This Row],[Link 7]],"Link 7"),"")</f>
        <v/>
      </c>
      <c r="W532" s="446" t="s">
        <v>1058</v>
      </c>
      <c r="X532" s="446" t="s">
        <v>1057</v>
      </c>
      <c r="Y532" s="446" t="s">
        <v>1056</v>
      </c>
      <c r="Z532" s="446" t="s">
        <v>413</v>
      </c>
      <c r="AA532" s="446" t="s">
        <v>413</v>
      </c>
      <c r="AB532" s="446" t="s">
        <v>413</v>
      </c>
      <c r="AC532" s="446" t="s">
        <v>413</v>
      </c>
    </row>
    <row r="533" spans="1:29" hidden="1">
      <c r="A533" s="434" t="s">
        <v>1055</v>
      </c>
      <c r="B533" s="450" t="s">
        <v>878</v>
      </c>
      <c r="C533" s="423" t="s">
        <v>1054</v>
      </c>
      <c r="D533" s="450" t="s">
        <v>779</v>
      </c>
      <c r="E533" s="451">
        <v>2022</v>
      </c>
      <c r="F533" s="451" t="s">
        <v>413</v>
      </c>
      <c r="G533" s="451">
        <v>2026</v>
      </c>
      <c r="H533" s="451" t="s">
        <v>413</v>
      </c>
      <c r="I533" s="450" t="s">
        <v>798</v>
      </c>
      <c r="J533" s="449"/>
      <c r="K533" s="448"/>
      <c r="L533" s="448"/>
      <c r="M533" s="427" t="s">
        <v>928</v>
      </c>
      <c r="N533" s="447" t="s">
        <v>113</v>
      </c>
      <c r="O533" s="446" t="s">
        <v>875</v>
      </c>
      <c r="P533" s="428" t="str">
        <f>IF(tabProjList[[#This Row],[Link 1]]&lt;&gt;"",HYPERLINK(tabProjList[[#This Row],[Link 1]],"Link 1"),"")</f>
        <v>Link 1</v>
      </c>
      <c r="Q533" s="428" t="str">
        <f>IF(tabProjList[[#This Row],[Link 2]]&lt;&gt;"",HYPERLINK(tabProjList[[#This Row],[Link 2]],"Link 2"),"")</f>
        <v/>
      </c>
      <c r="R533" s="428" t="str">
        <f>IF(tabProjList[[#This Row],[Link 3]]&lt;&gt;"",HYPERLINK(tabProjList[[#This Row],[Link 3]],"Link 3"),"")</f>
        <v/>
      </c>
      <c r="S533" s="428" t="str">
        <f>IF(tabProjList[[#This Row],[Link 4]]&lt;&gt;"",HYPERLINK(tabProjList[[#This Row],[Link 4]],"Link 4"),"")</f>
        <v/>
      </c>
      <c r="T533" s="428" t="str">
        <f>IF(tabProjList[[#This Row],[Link 5]]&lt;&gt;"",HYPERLINK(tabProjList[[#This Row],[Link 5]],"Link 5"),"")</f>
        <v/>
      </c>
      <c r="U533" s="428" t="str">
        <f>IF(tabProjList[[#This Row],[Link 6]]&lt;&gt;"",HYPERLINK(tabProjList[[#This Row],[Link 6]],"Link 6"),"")</f>
        <v/>
      </c>
      <c r="V533" s="428" t="str">
        <f>IF(tabProjList[[#This Row],[Link 7]]&lt;&gt;"",HYPERLINK(tabProjList[[#This Row],[Link 7]],"Link 7"),"")</f>
        <v/>
      </c>
      <c r="W533" s="446" t="s">
        <v>1053</v>
      </c>
      <c r="X533" s="446" t="s">
        <v>413</v>
      </c>
      <c r="Y533" s="446" t="s">
        <v>413</v>
      </c>
      <c r="Z533" s="446" t="s">
        <v>413</v>
      </c>
      <c r="AA533" s="446" t="s">
        <v>413</v>
      </c>
      <c r="AB533" s="446" t="s">
        <v>413</v>
      </c>
      <c r="AC533" s="446" t="s">
        <v>413</v>
      </c>
    </row>
    <row r="534" spans="1:29" hidden="1">
      <c r="A534" s="434" t="s">
        <v>1052</v>
      </c>
      <c r="B534" s="450" t="s">
        <v>87</v>
      </c>
      <c r="C534" s="423" t="s">
        <v>1051</v>
      </c>
      <c r="D534" s="450" t="s">
        <v>892</v>
      </c>
      <c r="E534" s="451" t="s">
        <v>413</v>
      </c>
      <c r="F534" s="451" t="s">
        <v>413</v>
      </c>
      <c r="G534" s="451">
        <v>1972</v>
      </c>
      <c r="H534" s="451" t="s">
        <v>413</v>
      </c>
      <c r="I534" s="450" t="s">
        <v>302</v>
      </c>
      <c r="J534" s="449"/>
      <c r="K534" s="448">
        <v>0.4</v>
      </c>
      <c r="L534" s="448">
        <v>0.5</v>
      </c>
      <c r="M534" s="427" t="s">
        <v>899</v>
      </c>
      <c r="N534" s="447" t="s">
        <v>891</v>
      </c>
      <c r="O534" s="446"/>
      <c r="P534" s="428" t="str">
        <f>IF(tabProjList[[#This Row],[Link 1]]&lt;&gt;"",HYPERLINK(tabProjList[[#This Row],[Link 1]],"Link 1"),"")</f>
        <v>Link 1</v>
      </c>
      <c r="Q534" s="428" t="str">
        <f>IF(tabProjList[[#This Row],[Link 2]]&lt;&gt;"",HYPERLINK(tabProjList[[#This Row],[Link 2]],"Link 2"),"")</f>
        <v>Link 2</v>
      </c>
      <c r="R534" s="428" t="str">
        <f>IF(tabProjList[[#This Row],[Link 3]]&lt;&gt;"",HYPERLINK(tabProjList[[#This Row],[Link 3]],"Link 3"),"")</f>
        <v>Link 3</v>
      </c>
      <c r="S534" s="428" t="str">
        <f>IF(tabProjList[[#This Row],[Link 4]]&lt;&gt;"",HYPERLINK(tabProjList[[#This Row],[Link 4]],"Link 4"),"")</f>
        <v/>
      </c>
      <c r="T534" s="428" t="str">
        <f>IF(tabProjList[[#This Row],[Link 5]]&lt;&gt;"",HYPERLINK(tabProjList[[#This Row],[Link 5]],"Link 5"),"")</f>
        <v/>
      </c>
      <c r="U534" s="428" t="str">
        <f>IF(tabProjList[[#This Row],[Link 6]]&lt;&gt;"",HYPERLINK(tabProjList[[#This Row],[Link 6]],"Link 6"),"")</f>
        <v/>
      </c>
      <c r="V534" s="428" t="str">
        <f>IF(tabProjList[[#This Row],[Link 7]]&lt;&gt;"",HYPERLINK(tabProjList[[#This Row],[Link 7]],"Link 7"),"")</f>
        <v/>
      </c>
      <c r="W534" s="446" t="s">
        <v>1050</v>
      </c>
      <c r="X534" s="446" t="s">
        <v>1049</v>
      </c>
      <c r="Y534" s="446" t="s">
        <v>1048</v>
      </c>
      <c r="Z534" s="446" t="s">
        <v>413</v>
      </c>
      <c r="AA534" s="446" t="s">
        <v>413</v>
      </c>
      <c r="AB534" s="446" t="s">
        <v>413</v>
      </c>
      <c r="AC534" s="446" t="s">
        <v>413</v>
      </c>
    </row>
    <row r="535" spans="1:29" hidden="1">
      <c r="A535" s="434" t="s">
        <v>1047</v>
      </c>
      <c r="B535" s="450" t="s">
        <v>87</v>
      </c>
      <c r="C535" s="423" t="s">
        <v>1046</v>
      </c>
      <c r="D535" s="450" t="s">
        <v>779</v>
      </c>
      <c r="E535" s="451">
        <v>2021</v>
      </c>
      <c r="F535" s="451">
        <v>2023</v>
      </c>
      <c r="G535" s="451">
        <v>2024</v>
      </c>
      <c r="H535" s="451" t="s">
        <v>413</v>
      </c>
      <c r="I535" s="450" t="s">
        <v>798</v>
      </c>
      <c r="J535" s="449"/>
      <c r="K535" s="448">
        <v>0.43</v>
      </c>
      <c r="L535" s="448">
        <v>0.501</v>
      </c>
      <c r="M535" s="427" t="s">
        <v>986</v>
      </c>
      <c r="N535" s="447" t="s">
        <v>113</v>
      </c>
      <c r="O535" s="446" t="s">
        <v>1045</v>
      </c>
      <c r="P535" s="428" t="str">
        <f>IF(tabProjList[[#This Row],[Link 1]]&lt;&gt;"",HYPERLINK(tabProjList[[#This Row],[Link 1]],"Link 1"),"")</f>
        <v>Link 1</v>
      </c>
      <c r="Q535" s="428" t="str">
        <f>IF(tabProjList[[#This Row],[Link 2]]&lt;&gt;"",HYPERLINK(tabProjList[[#This Row],[Link 2]],"Link 2"),"")</f>
        <v>Link 2</v>
      </c>
      <c r="R535" s="428" t="str">
        <f>IF(tabProjList[[#This Row],[Link 3]]&lt;&gt;"",HYPERLINK(tabProjList[[#This Row],[Link 3]],"Link 3"),"")</f>
        <v>Link 3</v>
      </c>
      <c r="S535" s="428" t="str">
        <f>IF(tabProjList[[#This Row],[Link 4]]&lt;&gt;"",HYPERLINK(tabProjList[[#This Row],[Link 4]],"Link 4"),"")</f>
        <v/>
      </c>
      <c r="T535" s="428" t="str">
        <f>IF(tabProjList[[#This Row],[Link 5]]&lt;&gt;"",HYPERLINK(tabProjList[[#This Row],[Link 5]],"Link 5"),"")</f>
        <v/>
      </c>
      <c r="U535" s="428" t="str">
        <f>IF(tabProjList[[#This Row],[Link 6]]&lt;&gt;"",HYPERLINK(tabProjList[[#This Row],[Link 6]],"Link 6"),"")</f>
        <v/>
      </c>
      <c r="V535" s="428" t="str">
        <f>IF(tabProjList[[#This Row],[Link 7]]&lt;&gt;"",HYPERLINK(tabProjList[[#This Row],[Link 7]],"Link 7"),"")</f>
        <v/>
      </c>
      <c r="W535" s="446" t="s">
        <v>1044</v>
      </c>
      <c r="X535" s="446" t="s">
        <v>1043</v>
      </c>
      <c r="Y535" s="446" t="s">
        <v>1042</v>
      </c>
      <c r="Z535" s="446" t="s">
        <v>413</v>
      </c>
      <c r="AA535" s="446" t="s">
        <v>413</v>
      </c>
      <c r="AB535" s="446" t="s">
        <v>413</v>
      </c>
      <c r="AC535" s="446" t="s">
        <v>413</v>
      </c>
    </row>
    <row r="536" spans="1:29" hidden="1">
      <c r="A536" s="434" t="s">
        <v>1040</v>
      </c>
      <c r="B536" s="450" t="s">
        <v>102</v>
      </c>
      <c r="C536" s="423" t="s">
        <v>1041</v>
      </c>
      <c r="D536" s="450" t="s">
        <v>107</v>
      </c>
      <c r="E536" s="451">
        <v>2022</v>
      </c>
      <c r="F536" s="451" t="s">
        <v>413</v>
      </c>
      <c r="G536" s="451" t="s">
        <v>413</v>
      </c>
      <c r="H536" s="451" t="s">
        <v>413</v>
      </c>
      <c r="I536" s="450" t="s">
        <v>798</v>
      </c>
      <c r="J536" s="449"/>
      <c r="K536" s="448"/>
      <c r="L536" s="448"/>
      <c r="M536" s="427" t="s">
        <v>918</v>
      </c>
      <c r="N536" s="447" t="s">
        <v>113</v>
      </c>
      <c r="O536" s="446" t="s">
        <v>1040</v>
      </c>
      <c r="P536" s="428" t="str">
        <f>IF(tabProjList[[#This Row],[Link 1]]&lt;&gt;"",HYPERLINK(tabProjList[[#This Row],[Link 1]],"Link 1"),"")</f>
        <v>Link 1</v>
      </c>
      <c r="Q536" s="428" t="str">
        <f>IF(tabProjList[[#This Row],[Link 2]]&lt;&gt;"",HYPERLINK(tabProjList[[#This Row],[Link 2]],"Link 2"),"")</f>
        <v/>
      </c>
      <c r="R536" s="428" t="str">
        <f>IF(tabProjList[[#This Row],[Link 3]]&lt;&gt;"",HYPERLINK(tabProjList[[#This Row],[Link 3]],"Link 3"),"")</f>
        <v/>
      </c>
      <c r="S536" s="428" t="str">
        <f>IF(tabProjList[[#This Row],[Link 4]]&lt;&gt;"",HYPERLINK(tabProjList[[#This Row],[Link 4]],"Link 4"),"")</f>
        <v/>
      </c>
      <c r="T536" s="428" t="str">
        <f>IF(tabProjList[[#This Row],[Link 5]]&lt;&gt;"",HYPERLINK(tabProjList[[#This Row],[Link 5]],"Link 5"),"")</f>
        <v/>
      </c>
      <c r="U536" s="428" t="str">
        <f>IF(tabProjList[[#This Row],[Link 6]]&lt;&gt;"",HYPERLINK(tabProjList[[#This Row],[Link 6]],"Link 6"),"")</f>
        <v/>
      </c>
      <c r="V536" s="428" t="str">
        <f>IF(tabProjList[[#This Row],[Link 7]]&lt;&gt;"",HYPERLINK(tabProjList[[#This Row],[Link 7]],"Link 7"),"")</f>
        <v/>
      </c>
      <c r="W536" s="446" t="s">
        <v>1023</v>
      </c>
      <c r="X536" s="446" t="s">
        <v>413</v>
      </c>
      <c r="Y536" s="446" t="s">
        <v>413</v>
      </c>
      <c r="Z536" s="446" t="s">
        <v>413</v>
      </c>
      <c r="AA536" s="446" t="s">
        <v>413</v>
      </c>
      <c r="AB536" s="446" t="s">
        <v>413</v>
      </c>
      <c r="AC536" s="446" t="s">
        <v>413</v>
      </c>
    </row>
    <row r="537" spans="1:29" hidden="1">
      <c r="A537" s="434" t="s">
        <v>1039</v>
      </c>
      <c r="B537" s="450" t="s">
        <v>87</v>
      </c>
      <c r="C537" s="423" t="s">
        <v>1038</v>
      </c>
      <c r="D537" s="450" t="s">
        <v>779</v>
      </c>
      <c r="E537" s="451">
        <v>2019</v>
      </c>
      <c r="F537" s="451" t="s">
        <v>413</v>
      </c>
      <c r="G537" s="451">
        <v>2023</v>
      </c>
      <c r="H537" s="451" t="s">
        <v>413</v>
      </c>
      <c r="I537" s="450" t="s">
        <v>798</v>
      </c>
      <c r="J537" s="449"/>
      <c r="K537" s="448">
        <v>1.5</v>
      </c>
      <c r="L537" s="448">
        <v>1.5</v>
      </c>
      <c r="M537" s="427" t="s">
        <v>928</v>
      </c>
      <c r="N537" s="447" t="s">
        <v>891</v>
      </c>
      <c r="O537" s="446"/>
      <c r="P537" s="428" t="str">
        <f>IF(tabProjList[[#This Row],[Link 1]]&lt;&gt;"",HYPERLINK(tabProjList[[#This Row],[Link 1]],"Link 1"),"")</f>
        <v>Link 1</v>
      </c>
      <c r="Q537" s="428" t="str">
        <f>IF(tabProjList[[#This Row],[Link 2]]&lt;&gt;"",HYPERLINK(tabProjList[[#This Row],[Link 2]],"Link 2"),"")</f>
        <v>Link 2</v>
      </c>
      <c r="R537" s="428" t="str">
        <f>IF(tabProjList[[#This Row],[Link 3]]&lt;&gt;"",HYPERLINK(tabProjList[[#This Row],[Link 3]],"Link 3"),"")</f>
        <v/>
      </c>
      <c r="S537" s="428" t="str">
        <f>IF(tabProjList[[#This Row],[Link 4]]&lt;&gt;"",HYPERLINK(tabProjList[[#This Row],[Link 4]],"Link 4"),"")</f>
        <v/>
      </c>
      <c r="T537" s="428" t="str">
        <f>IF(tabProjList[[#This Row],[Link 5]]&lt;&gt;"",HYPERLINK(tabProjList[[#This Row],[Link 5]],"Link 5"),"")</f>
        <v/>
      </c>
      <c r="U537" s="428" t="str">
        <f>IF(tabProjList[[#This Row],[Link 6]]&lt;&gt;"",HYPERLINK(tabProjList[[#This Row],[Link 6]],"Link 6"),"")</f>
        <v/>
      </c>
      <c r="V537" s="428" t="str">
        <f>IF(tabProjList[[#This Row],[Link 7]]&lt;&gt;"",HYPERLINK(tabProjList[[#This Row],[Link 7]],"Link 7"),"")</f>
        <v/>
      </c>
      <c r="W537" s="446" t="s">
        <v>1037</v>
      </c>
      <c r="X537" s="446" t="s">
        <v>1036</v>
      </c>
      <c r="Y537" s="446" t="s">
        <v>413</v>
      </c>
      <c r="Z537" s="446" t="s">
        <v>413</v>
      </c>
      <c r="AA537" s="446" t="s">
        <v>413</v>
      </c>
      <c r="AB537" s="446" t="s">
        <v>413</v>
      </c>
      <c r="AC537" s="446" t="s">
        <v>413</v>
      </c>
    </row>
    <row r="538" spans="1:29" hidden="1">
      <c r="A538" s="434" t="s">
        <v>1035</v>
      </c>
      <c r="B538" s="450" t="s">
        <v>1032</v>
      </c>
      <c r="C538" s="423" t="s">
        <v>1034</v>
      </c>
      <c r="D538" s="450" t="s">
        <v>892</v>
      </c>
      <c r="E538" s="451">
        <v>2008</v>
      </c>
      <c r="F538" s="451" t="s">
        <v>413</v>
      </c>
      <c r="G538" s="451">
        <v>2016</v>
      </c>
      <c r="H538" s="451">
        <v>2019</v>
      </c>
      <c r="I538" s="450" t="s">
        <v>302</v>
      </c>
      <c r="J538" s="449"/>
      <c r="K538" s="448">
        <v>0.1</v>
      </c>
      <c r="L538" s="448">
        <v>0.1</v>
      </c>
      <c r="M538" s="427" t="s">
        <v>923</v>
      </c>
      <c r="N538" s="447" t="s">
        <v>113</v>
      </c>
      <c r="O538" s="446"/>
      <c r="P538" s="428" t="str">
        <f>IF(tabProjList[[#This Row],[Link 1]]&lt;&gt;"",HYPERLINK(tabProjList[[#This Row],[Link 1]],"Link 1"),"")</f>
        <v/>
      </c>
      <c r="Q538" s="428" t="str">
        <f>IF(tabProjList[[#This Row],[Link 2]]&lt;&gt;"",HYPERLINK(tabProjList[[#This Row],[Link 2]],"Link 2"),"")</f>
        <v/>
      </c>
      <c r="R538" s="428" t="str">
        <f>IF(tabProjList[[#This Row],[Link 3]]&lt;&gt;"",HYPERLINK(tabProjList[[#This Row],[Link 3]],"Link 3"),"")</f>
        <v/>
      </c>
      <c r="S538" s="428" t="str">
        <f>IF(tabProjList[[#This Row],[Link 4]]&lt;&gt;"",HYPERLINK(tabProjList[[#This Row],[Link 4]],"Link 4"),"")</f>
        <v/>
      </c>
      <c r="T538" s="428" t="str">
        <f>IF(tabProjList[[#This Row],[Link 5]]&lt;&gt;"",HYPERLINK(tabProjList[[#This Row],[Link 5]],"Link 5"),"")</f>
        <v/>
      </c>
      <c r="U538" s="428" t="str">
        <f>IF(tabProjList[[#This Row],[Link 6]]&lt;&gt;"",HYPERLINK(tabProjList[[#This Row],[Link 6]],"Link 6"),"")</f>
        <v/>
      </c>
      <c r="V538" s="428" t="str">
        <f>IF(tabProjList[[#This Row],[Link 7]]&lt;&gt;"",HYPERLINK(tabProjList[[#This Row],[Link 7]],"Link 7"),"")</f>
        <v/>
      </c>
      <c r="W538" s="446" t="s">
        <v>413</v>
      </c>
      <c r="X538" s="446" t="s">
        <v>413</v>
      </c>
      <c r="Y538" s="446" t="s">
        <v>413</v>
      </c>
      <c r="Z538" s="446" t="s">
        <v>413</v>
      </c>
      <c r="AA538" s="446" t="s">
        <v>413</v>
      </c>
      <c r="AB538" s="446" t="s">
        <v>413</v>
      </c>
      <c r="AC538" s="446" t="s">
        <v>413</v>
      </c>
    </row>
    <row r="539" spans="1:29" hidden="1">
      <c r="A539" s="434" t="s">
        <v>1033</v>
      </c>
      <c r="B539" s="450" t="s">
        <v>1032</v>
      </c>
      <c r="C539" s="423" t="s">
        <v>1031</v>
      </c>
      <c r="D539" s="450" t="s">
        <v>892</v>
      </c>
      <c r="E539" s="451">
        <v>2023</v>
      </c>
      <c r="F539" s="451" t="s">
        <v>413</v>
      </c>
      <c r="G539" s="451">
        <v>2030</v>
      </c>
      <c r="H539" s="451" t="s">
        <v>413</v>
      </c>
      <c r="I539" s="450" t="s">
        <v>798</v>
      </c>
      <c r="J539" s="449"/>
      <c r="K539" s="448"/>
      <c r="L539" s="448"/>
      <c r="M539" s="427" t="s">
        <v>958</v>
      </c>
      <c r="N539" s="447" t="s">
        <v>113</v>
      </c>
      <c r="O539" s="446"/>
      <c r="P539" s="428" t="str">
        <f>IF(tabProjList[[#This Row],[Link 1]]&lt;&gt;"",HYPERLINK(tabProjList[[#This Row],[Link 1]],"Link 1"),"")</f>
        <v>Link 1</v>
      </c>
      <c r="Q539" s="428" t="str">
        <f>IF(tabProjList[[#This Row],[Link 2]]&lt;&gt;"",HYPERLINK(tabProjList[[#This Row],[Link 2]],"Link 2"),"")</f>
        <v/>
      </c>
      <c r="R539" s="428" t="str">
        <f>IF(tabProjList[[#This Row],[Link 3]]&lt;&gt;"",HYPERLINK(tabProjList[[#This Row],[Link 3]],"Link 3"),"")</f>
        <v/>
      </c>
      <c r="S539" s="428" t="str">
        <f>IF(tabProjList[[#This Row],[Link 4]]&lt;&gt;"",HYPERLINK(tabProjList[[#This Row],[Link 4]],"Link 4"),"")</f>
        <v/>
      </c>
      <c r="T539" s="428" t="str">
        <f>IF(tabProjList[[#This Row],[Link 5]]&lt;&gt;"",HYPERLINK(tabProjList[[#This Row],[Link 5]],"Link 5"),"")</f>
        <v/>
      </c>
      <c r="U539" s="428" t="str">
        <f>IF(tabProjList[[#This Row],[Link 6]]&lt;&gt;"",HYPERLINK(tabProjList[[#This Row],[Link 6]],"Link 6"),"")</f>
        <v/>
      </c>
      <c r="V539" s="428" t="str">
        <f>IF(tabProjList[[#This Row],[Link 7]]&lt;&gt;"",HYPERLINK(tabProjList[[#This Row],[Link 7]],"Link 7"),"")</f>
        <v/>
      </c>
      <c r="W539" s="446" t="s">
        <v>1030</v>
      </c>
      <c r="X539" s="446" t="s">
        <v>413</v>
      </c>
      <c r="Y539" s="446" t="s">
        <v>413</v>
      </c>
      <c r="Z539" s="446" t="s">
        <v>413</v>
      </c>
      <c r="AA539" s="446" t="s">
        <v>413</v>
      </c>
      <c r="AB539" s="446" t="s">
        <v>413</v>
      </c>
      <c r="AC539" s="446" t="s">
        <v>413</v>
      </c>
    </row>
    <row r="540" spans="1:29" hidden="1">
      <c r="A540" s="434" t="s">
        <v>1029</v>
      </c>
      <c r="B540" s="450" t="s">
        <v>1028</v>
      </c>
      <c r="C540" s="423" t="s">
        <v>1027</v>
      </c>
      <c r="D540" s="450" t="s">
        <v>779</v>
      </c>
      <c r="E540" s="451">
        <v>2021</v>
      </c>
      <c r="F540" s="451" t="s">
        <v>413</v>
      </c>
      <c r="G540" s="451">
        <v>2030</v>
      </c>
      <c r="H540" s="451" t="s">
        <v>413</v>
      </c>
      <c r="I540" s="450" t="s">
        <v>798</v>
      </c>
      <c r="J540" s="449"/>
      <c r="K540" s="448">
        <v>0.65</v>
      </c>
      <c r="L540" s="448">
        <v>0.65</v>
      </c>
      <c r="M540" s="427" t="s">
        <v>881</v>
      </c>
      <c r="N540" s="447" t="s">
        <v>898</v>
      </c>
      <c r="O540" s="446"/>
      <c r="P540" s="428" t="str">
        <f>IF(tabProjList[[#This Row],[Link 1]]&lt;&gt;"",HYPERLINK(tabProjList[[#This Row],[Link 1]],"Link 1"),"")</f>
        <v>Link 1</v>
      </c>
      <c r="Q540" s="428" t="str">
        <f>IF(tabProjList[[#This Row],[Link 2]]&lt;&gt;"",HYPERLINK(tabProjList[[#This Row],[Link 2]],"Link 2"),"")</f>
        <v/>
      </c>
      <c r="R540" s="428" t="str">
        <f>IF(tabProjList[[#This Row],[Link 3]]&lt;&gt;"",HYPERLINK(tabProjList[[#This Row],[Link 3]],"Link 3"),"")</f>
        <v/>
      </c>
      <c r="S540" s="428" t="str">
        <f>IF(tabProjList[[#This Row],[Link 4]]&lt;&gt;"",HYPERLINK(tabProjList[[#This Row],[Link 4]],"Link 4"),"")</f>
        <v/>
      </c>
      <c r="T540" s="428" t="str">
        <f>IF(tabProjList[[#This Row],[Link 5]]&lt;&gt;"",HYPERLINK(tabProjList[[#This Row],[Link 5]],"Link 5"),"")</f>
        <v/>
      </c>
      <c r="U540" s="428" t="str">
        <f>IF(tabProjList[[#This Row],[Link 6]]&lt;&gt;"",HYPERLINK(tabProjList[[#This Row],[Link 6]],"Link 6"),"")</f>
        <v/>
      </c>
      <c r="V540" s="428" t="str">
        <f>IF(tabProjList[[#This Row],[Link 7]]&lt;&gt;"",HYPERLINK(tabProjList[[#This Row],[Link 7]],"Link 7"),"")</f>
        <v/>
      </c>
      <c r="W540" s="446" t="s">
        <v>1026</v>
      </c>
      <c r="X540" s="446" t="s">
        <v>413</v>
      </c>
      <c r="Y540" s="446" t="s">
        <v>413</v>
      </c>
      <c r="Z540" s="446" t="s">
        <v>413</v>
      </c>
      <c r="AA540" s="446" t="s">
        <v>413</v>
      </c>
      <c r="AB540" s="446" t="s">
        <v>413</v>
      </c>
      <c r="AC540" s="446" t="s">
        <v>413</v>
      </c>
    </row>
    <row r="541" spans="1:29" hidden="1">
      <c r="A541" s="434" t="s">
        <v>1024</v>
      </c>
      <c r="B541" s="450" t="s">
        <v>102</v>
      </c>
      <c r="C541" s="423" t="s">
        <v>1025</v>
      </c>
      <c r="D541" s="450" t="s">
        <v>107</v>
      </c>
      <c r="E541" s="451">
        <v>2022</v>
      </c>
      <c r="F541" s="451" t="s">
        <v>413</v>
      </c>
      <c r="G541" s="451" t="s">
        <v>413</v>
      </c>
      <c r="H541" s="451" t="s">
        <v>413</v>
      </c>
      <c r="I541" s="450" t="s">
        <v>798</v>
      </c>
      <c r="J541" s="449"/>
      <c r="K541" s="448">
        <v>10</v>
      </c>
      <c r="L541" s="448">
        <v>10</v>
      </c>
      <c r="M541" s="427" t="s">
        <v>918</v>
      </c>
      <c r="N541" s="447" t="s">
        <v>113</v>
      </c>
      <c r="O541" s="446" t="s">
        <v>1024</v>
      </c>
      <c r="P541" s="428" t="str">
        <f>IF(tabProjList[[#This Row],[Link 1]]&lt;&gt;"",HYPERLINK(tabProjList[[#This Row],[Link 1]],"Link 1"),"")</f>
        <v>Link 1</v>
      </c>
      <c r="Q541" s="428" t="str">
        <f>IF(tabProjList[[#This Row],[Link 2]]&lt;&gt;"",HYPERLINK(tabProjList[[#This Row],[Link 2]],"Link 2"),"")</f>
        <v/>
      </c>
      <c r="R541" s="428" t="str">
        <f>IF(tabProjList[[#This Row],[Link 3]]&lt;&gt;"",HYPERLINK(tabProjList[[#This Row],[Link 3]],"Link 3"),"")</f>
        <v/>
      </c>
      <c r="S541" s="428" t="str">
        <f>IF(tabProjList[[#This Row],[Link 4]]&lt;&gt;"",HYPERLINK(tabProjList[[#This Row],[Link 4]],"Link 4"),"")</f>
        <v/>
      </c>
      <c r="T541" s="428" t="str">
        <f>IF(tabProjList[[#This Row],[Link 5]]&lt;&gt;"",HYPERLINK(tabProjList[[#This Row],[Link 5]],"Link 5"),"")</f>
        <v/>
      </c>
      <c r="U541" s="428" t="str">
        <f>IF(tabProjList[[#This Row],[Link 6]]&lt;&gt;"",HYPERLINK(tabProjList[[#This Row],[Link 6]],"Link 6"),"")</f>
        <v/>
      </c>
      <c r="V541" s="428" t="str">
        <f>IF(tabProjList[[#This Row],[Link 7]]&lt;&gt;"",HYPERLINK(tabProjList[[#This Row],[Link 7]],"Link 7"),"")</f>
        <v/>
      </c>
      <c r="W541" s="446" t="s">
        <v>1023</v>
      </c>
      <c r="X541" s="446" t="s">
        <v>413</v>
      </c>
      <c r="Y541" s="446" t="s">
        <v>413</v>
      </c>
      <c r="Z541" s="446" t="s">
        <v>413</v>
      </c>
      <c r="AA541" s="446" t="s">
        <v>413</v>
      </c>
      <c r="AB541" s="446" t="s">
        <v>413</v>
      </c>
      <c r="AC541" s="446" t="s">
        <v>413</v>
      </c>
    </row>
    <row r="542" spans="1:29" hidden="1">
      <c r="A542" s="434" t="s">
        <v>1021</v>
      </c>
      <c r="B542" s="450" t="s">
        <v>427</v>
      </c>
      <c r="C542" s="423" t="s">
        <v>1022</v>
      </c>
      <c r="D542" s="450" t="s">
        <v>959</v>
      </c>
      <c r="E542" s="451">
        <v>2023</v>
      </c>
      <c r="F542" s="451" t="s">
        <v>413</v>
      </c>
      <c r="G542" s="451">
        <v>2029</v>
      </c>
      <c r="H542" s="451" t="s">
        <v>413</v>
      </c>
      <c r="I542" s="450" t="s">
        <v>798</v>
      </c>
      <c r="J542" s="449"/>
      <c r="K542" s="448">
        <v>9</v>
      </c>
      <c r="L542" s="448">
        <v>9</v>
      </c>
      <c r="M542" s="427" t="s">
        <v>958</v>
      </c>
      <c r="N542" s="447" t="s">
        <v>113</v>
      </c>
      <c r="O542" s="446" t="s">
        <v>1021</v>
      </c>
      <c r="P542" s="428" t="str">
        <f>IF(tabProjList[[#This Row],[Link 1]]&lt;&gt;"",HYPERLINK(tabProjList[[#This Row],[Link 1]],"Link 1"),"")</f>
        <v>Link 1</v>
      </c>
      <c r="Q542" s="428" t="str">
        <f>IF(tabProjList[[#This Row],[Link 2]]&lt;&gt;"",HYPERLINK(tabProjList[[#This Row],[Link 2]],"Link 2"),"")</f>
        <v/>
      </c>
      <c r="R542" s="428" t="str">
        <f>IF(tabProjList[[#This Row],[Link 3]]&lt;&gt;"",HYPERLINK(tabProjList[[#This Row],[Link 3]],"Link 3"),"")</f>
        <v/>
      </c>
      <c r="S542" s="428" t="str">
        <f>IF(tabProjList[[#This Row],[Link 4]]&lt;&gt;"",HYPERLINK(tabProjList[[#This Row],[Link 4]],"Link 4"),"")</f>
        <v/>
      </c>
      <c r="T542" s="428" t="str">
        <f>IF(tabProjList[[#This Row],[Link 5]]&lt;&gt;"",HYPERLINK(tabProjList[[#This Row],[Link 5]],"Link 5"),"")</f>
        <v/>
      </c>
      <c r="U542" s="428" t="str">
        <f>IF(tabProjList[[#This Row],[Link 6]]&lt;&gt;"",HYPERLINK(tabProjList[[#This Row],[Link 6]],"Link 6"),"")</f>
        <v/>
      </c>
      <c r="V542" s="428" t="str">
        <f>IF(tabProjList[[#This Row],[Link 7]]&lt;&gt;"",HYPERLINK(tabProjList[[#This Row],[Link 7]],"Link 7"),"")</f>
        <v/>
      </c>
      <c r="W542" s="446" t="s">
        <v>1020</v>
      </c>
      <c r="X542" s="446" t="s">
        <v>413</v>
      </c>
      <c r="Y542" s="446" t="s">
        <v>413</v>
      </c>
      <c r="Z542" s="446" t="s">
        <v>413</v>
      </c>
      <c r="AA542" s="446" t="s">
        <v>413</v>
      </c>
      <c r="AB542" s="446" t="s">
        <v>413</v>
      </c>
      <c r="AC542" s="446" t="s">
        <v>413</v>
      </c>
    </row>
    <row r="543" spans="1:29" hidden="1">
      <c r="A543" s="434" t="s">
        <v>1018</v>
      </c>
      <c r="B543" s="450" t="s">
        <v>87</v>
      </c>
      <c r="C543" s="423" t="s">
        <v>1019</v>
      </c>
      <c r="D543" s="450" t="s">
        <v>107</v>
      </c>
      <c r="E543" s="451">
        <v>2023</v>
      </c>
      <c r="F543" s="451" t="s">
        <v>413</v>
      </c>
      <c r="G543" s="451" t="s">
        <v>413</v>
      </c>
      <c r="H543" s="451" t="s">
        <v>413</v>
      </c>
      <c r="I543" s="450" t="s">
        <v>798</v>
      </c>
      <c r="J543" s="449"/>
      <c r="K543" s="448"/>
      <c r="L543" s="448"/>
      <c r="M543" s="427" t="s">
        <v>918</v>
      </c>
      <c r="N543" s="447" t="s">
        <v>113</v>
      </c>
      <c r="O543" s="446" t="s">
        <v>1018</v>
      </c>
      <c r="P543" s="428" t="str">
        <f>IF(tabProjList[[#This Row],[Link 1]]&lt;&gt;"",HYPERLINK(tabProjList[[#This Row],[Link 1]],"Link 1"),"")</f>
        <v>Link 1</v>
      </c>
      <c r="Q543" s="428" t="str">
        <f>IF(tabProjList[[#This Row],[Link 2]]&lt;&gt;"",HYPERLINK(tabProjList[[#This Row],[Link 2]],"Link 2"),"")</f>
        <v/>
      </c>
      <c r="R543" s="428" t="str">
        <f>IF(tabProjList[[#This Row],[Link 3]]&lt;&gt;"",HYPERLINK(tabProjList[[#This Row],[Link 3]],"Link 3"),"")</f>
        <v/>
      </c>
      <c r="S543" s="428" t="str">
        <f>IF(tabProjList[[#This Row],[Link 4]]&lt;&gt;"",HYPERLINK(tabProjList[[#This Row],[Link 4]],"Link 4"),"")</f>
        <v/>
      </c>
      <c r="T543" s="428" t="str">
        <f>IF(tabProjList[[#This Row],[Link 5]]&lt;&gt;"",HYPERLINK(tabProjList[[#This Row],[Link 5]],"Link 5"),"")</f>
        <v/>
      </c>
      <c r="U543" s="428" t="str">
        <f>IF(tabProjList[[#This Row],[Link 6]]&lt;&gt;"",HYPERLINK(tabProjList[[#This Row],[Link 6]],"Link 6"),"")</f>
        <v/>
      </c>
      <c r="V543" s="428" t="str">
        <f>IF(tabProjList[[#This Row],[Link 7]]&lt;&gt;"",HYPERLINK(tabProjList[[#This Row],[Link 7]],"Link 7"),"")</f>
        <v/>
      </c>
      <c r="W543" s="446" t="s">
        <v>1009</v>
      </c>
      <c r="X543" s="446" t="s">
        <v>413</v>
      </c>
      <c r="Y543" s="446" t="s">
        <v>413</v>
      </c>
      <c r="Z543" s="446" t="s">
        <v>413</v>
      </c>
      <c r="AA543" s="446" t="s">
        <v>413</v>
      </c>
      <c r="AB543" s="446" t="s">
        <v>413</v>
      </c>
      <c r="AC543" s="446" t="s">
        <v>413</v>
      </c>
    </row>
    <row r="544" spans="1:29" hidden="1">
      <c r="A544" s="434" t="s">
        <v>1017</v>
      </c>
      <c r="B544" s="450" t="s">
        <v>110</v>
      </c>
      <c r="C544" s="423" t="s">
        <v>1016</v>
      </c>
      <c r="D544" s="450" t="s">
        <v>777</v>
      </c>
      <c r="E544" s="451">
        <v>2019</v>
      </c>
      <c r="F544" s="451">
        <v>2021</v>
      </c>
      <c r="G544" s="451">
        <v>2023</v>
      </c>
      <c r="H544" s="451" t="s">
        <v>413</v>
      </c>
      <c r="I544" s="450" t="s">
        <v>1015</v>
      </c>
      <c r="J544" s="449"/>
      <c r="K544" s="448">
        <v>0.1</v>
      </c>
      <c r="L544" s="448">
        <v>0.1</v>
      </c>
      <c r="M544" s="427" t="s">
        <v>928</v>
      </c>
      <c r="N544" s="447" t="s">
        <v>101</v>
      </c>
      <c r="O544" s="446"/>
      <c r="P544" s="428" t="str">
        <f>IF(tabProjList[[#This Row],[Link 1]]&lt;&gt;"",HYPERLINK(tabProjList[[#This Row],[Link 1]],"Link 1"),"")</f>
        <v>Link 1</v>
      </c>
      <c r="Q544" s="428" t="str">
        <f>IF(tabProjList[[#This Row],[Link 2]]&lt;&gt;"",HYPERLINK(tabProjList[[#This Row],[Link 2]],"Link 2"),"")</f>
        <v>Link 2</v>
      </c>
      <c r="R544" s="428" t="str">
        <f>IF(tabProjList[[#This Row],[Link 3]]&lt;&gt;"",HYPERLINK(tabProjList[[#This Row],[Link 3]],"Link 3"),"")</f>
        <v>Link 3</v>
      </c>
      <c r="S544" s="428" t="str">
        <f>IF(tabProjList[[#This Row],[Link 4]]&lt;&gt;"",HYPERLINK(tabProjList[[#This Row],[Link 4]],"Link 4"),"")</f>
        <v/>
      </c>
      <c r="T544" s="428" t="str">
        <f>IF(tabProjList[[#This Row],[Link 5]]&lt;&gt;"",HYPERLINK(tabProjList[[#This Row],[Link 5]],"Link 5"),"")</f>
        <v/>
      </c>
      <c r="U544" s="428" t="str">
        <f>IF(tabProjList[[#This Row],[Link 6]]&lt;&gt;"",HYPERLINK(tabProjList[[#This Row],[Link 6]],"Link 6"),"")</f>
        <v/>
      </c>
      <c r="V544" s="428" t="str">
        <f>IF(tabProjList[[#This Row],[Link 7]]&lt;&gt;"",HYPERLINK(tabProjList[[#This Row],[Link 7]],"Link 7"),"")</f>
        <v/>
      </c>
      <c r="W544" s="446" t="s">
        <v>1014</v>
      </c>
      <c r="X544" s="446" t="s">
        <v>1013</v>
      </c>
      <c r="Y544" s="446" t="s">
        <v>1012</v>
      </c>
      <c r="Z544" s="446" t="s">
        <v>413</v>
      </c>
      <c r="AA544" s="446" t="s">
        <v>413</v>
      </c>
      <c r="AB544" s="446" t="s">
        <v>413</v>
      </c>
      <c r="AC544" s="446" t="s">
        <v>413</v>
      </c>
    </row>
    <row r="545" spans="1:29" hidden="1">
      <c r="A545" s="434" t="s">
        <v>1010</v>
      </c>
      <c r="B545" s="450" t="s">
        <v>87</v>
      </c>
      <c r="C545" s="423" t="s">
        <v>1011</v>
      </c>
      <c r="D545" s="450" t="s">
        <v>107</v>
      </c>
      <c r="E545" s="451">
        <v>2023</v>
      </c>
      <c r="F545" s="451" t="s">
        <v>413</v>
      </c>
      <c r="G545" s="451" t="s">
        <v>413</v>
      </c>
      <c r="H545" s="451" t="s">
        <v>413</v>
      </c>
      <c r="I545" s="450" t="s">
        <v>798</v>
      </c>
      <c r="J545" s="449"/>
      <c r="K545" s="448"/>
      <c r="L545" s="448"/>
      <c r="M545" s="427" t="s">
        <v>918</v>
      </c>
      <c r="N545" s="447" t="s">
        <v>113</v>
      </c>
      <c r="O545" s="446" t="s">
        <v>1010</v>
      </c>
      <c r="P545" s="428" t="str">
        <f>IF(tabProjList[[#This Row],[Link 1]]&lt;&gt;"",HYPERLINK(tabProjList[[#This Row],[Link 1]],"Link 1"),"")</f>
        <v>Link 1</v>
      </c>
      <c r="Q545" s="428" t="str">
        <f>IF(tabProjList[[#This Row],[Link 2]]&lt;&gt;"",HYPERLINK(tabProjList[[#This Row],[Link 2]],"Link 2"),"")</f>
        <v/>
      </c>
      <c r="R545" s="428" t="str">
        <f>IF(tabProjList[[#This Row],[Link 3]]&lt;&gt;"",HYPERLINK(tabProjList[[#This Row],[Link 3]],"Link 3"),"")</f>
        <v/>
      </c>
      <c r="S545" s="428" t="str">
        <f>IF(tabProjList[[#This Row],[Link 4]]&lt;&gt;"",HYPERLINK(tabProjList[[#This Row],[Link 4]],"Link 4"),"")</f>
        <v/>
      </c>
      <c r="T545" s="428" t="str">
        <f>IF(tabProjList[[#This Row],[Link 5]]&lt;&gt;"",HYPERLINK(tabProjList[[#This Row],[Link 5]],"Link 5"),"")</f>
        <v/>
      </c>
      <c r="U545" s="428" t="str">
        <f>IF(tabProjList[[#This Row],[Link 6]]&lt;&gt;"",HYPERLINK(tabProjList[[#This Row],[Link 6]],"Link 6"),"")</f>
        <v/>
      </c>
      <c r="V545" s="428" t="str">
        <f>IF(tabProjList[[#This Row],[Link 7]]&lt;&gt;"",HYPERLINK(tabProjList[[#This Row],[Link 7]],"Link 7"),"")</f>
        <v/>
      </c>
      <c r="W545" s="446" t="s">
        <v>1009</v>
      </c>
      <c r="X545" s="446" t="s">
        <v>413</v>
      </c>
      <c r="Y545" s="446" t="s">
        <v>413</v>
      </c>
      <c r="Z545" s="446" t="s">
        <v>413</v>
      </c>
      <c r="AA545" s="446" t="s">
        <v>413</v>
      </c>
      <c r="AB545" s="446" t="s">
        <v>413</v>
      </c>
      <c r="AC545" s="446" t="s">
        <v>413</v>
      </c>
    </row>
    <row r="546" spans="1:29" hidden="1">
      <c r="A546" s="434" t="s">
        <v>1008</v>
      </c>
      <c r="B546" s="450" t="s">
        <v>1007</v>
      </c>
      <c r="C546" s="423" t="s">
        <v>1006</v>
      </c>
      <c r="D546" s="450" t="s">
        <v>892</v>
      </c>
      <c r="E546" s="451">
        <v>2013</v>
      </c>
      <c r="F546" s="451">
        <v>2013</v>
      </c>
      <c r="G546" s="451">
        <v>2015</v>
      </c>
      <c r="H546" s="451" t="s">
        <v>413</v>
      </c>
      <c r="I546" s="450" t="s">
        <v>302</v>
      </c>
      <c r="J546" s="449"/>
      <c r="K546" s="448">
        <v>0.8</v>
      </c>
      <c r="L546" s="448">
        <v>0.8</v>
      </c>
      <c r="M546" s="427" t="s">
        <v>899</v>
      </c>
      <c r="N546" s="447" t="s">
        <v>1005</v>
      </c>
      <c r="O546" s="446"/>
      <c r="P546" s="428" t="str">
        <f>IF(tabProjList[[#This Row],[Link 1]]&lt;&gt;"",HYPERLINK(tabProjList[[#This Row],[Link 1]],"Link 1"),"")</f>
        <v>Link 1</v>
      </c>
      <c r="Q546" s="428" t="str">
        <f>IF(tabProjList[[#This Row],[Link 2]]&lt;&gt;"",HYPERLINK(tabProjList[[#This Row],[Link 2]],"Link 2"),"")</f>
        <v>Link 2</v>
      </c>
      <c r="R546" s="428" t="str">
        <f>IF(tabProjList[[#This Row],[Link 3]]&lt;&gt;"",HYPERLINK(tabProjList[[#This Row],[Link 3]],"Link 3"),"")</f>
        <v>Link 3</v>
      </c>
      <c r="S546" s="428" t="str">
        <f>IF(tabProjList[[#This Row],[Link 4]]&lt;&gt;"",HYPERLINK(tabProjList[[#This Row],[Link 4]],"Link 4"),"")</f>
        <v/>
      </c>
      <c r="T546" s="428" t="str">
        <f>IF(tabProjList[[#This Row],[Link 5]]&lt;&gt;"",HYPERLINK(tabProjList[[#This Row],[Link 5]],"Link 5"),"")</f>
        <v/>
      </c>
      <c r="U546" s="428" t="str">
        <f>IF(tabProjList[[#This Row],[Link 6]]&lt;&gt;"",HYPERLINK(tabProjList[[#This Row],[Link 6]],"Link 6"),"")</f>
        <v/>
      </c>
      <c r="V546" s="428" t="str">
        <f>IF(tabProjList[[#This Row],[Link 7]]&lt;&gt;"",HYPERLINK(tabProjList[[#This Row],[Link 7]],"Link 7"),"")</f>
        <v/>
      </c>
      <c r="W546" s="446" t="s">
        <v>1004</v>
      </c>
      <c r="X546" s="446" t="s">
        <v>1003</v>
      </c>
      <c r="Y546" s="446" t="s">
        <v>1002</v>
      </c>
      <c r="Z546" s="446" t="s">
        <v>413</v>
      </c>
      <c r="AA546" s="446" t="s">
        <v>413</v>
      </c>
      <c r="AB546" s="446" t="s">
        <v>413</v>
      </c>
      <c r="AC546" s="446" t="s">
        <v>413</v>
      </c>
    </row>
    <row r="547" spans="1:29" hidden="1">
      <c r="A547" s="434" t="s">
        <v>1001</v>
      </c>
      <c r="B547" s="450" t="s">
        <v>87</v>
      </c>
      <c r="C547" s="423" t="s">
        <v>1000</v>
      </c>
      <c r="D547" s="450" t="s">
        <v>892</v>
      </c>
      <c r="E547" s="451">
        <v>2009</v>
      </c>
      <c r="F547" s="451">
        <v>2011</v>
      </c>
      <c r="G547" s="451">
        <v>2013</v>
      </c>
      <c r="H547" s="451" t="s">
        <v>413</v>
      </c>
      <c r="I547" s="450" t="s">
        <v>302</v>
      </c>
      <c r="J547" s="449"/>
      <c r="K547" s="448">
        <v>0.9</v>
      </c>
      <c r="L547" s="448">
        <v>0.9</v>
      </c>
      <c r="M547" s="427" t="s">
        <v>881</v>
      </c>
      <c r="N547" s="447" t="s">
        <v>891</v>
      </c>
      <c r="O547" s="446"/>
      <c r="P547" s="428" t="str">
        <f>IF(tabProjList[[#This Row],[Link 1]]&lt;&gt;"",HYPERLINK(tabProjList[[#This Row],[Link 1]],"Link 1"),"")</f>
        <v>Link 1</v>
      </c>
      <c r="Q547" s="428" t="str">
        <f>IF(tabProjList[[#This Row],[Link 2]]&lt;&gt;"",HYPERLINK(tabProjList[[#This Row],[Link 2]],"Link 2"),"")</f>
        <v>Link 2</v>
      </c>
      <c r="R547" s="428" t="str">
        <f>IF(tabProjList[[#This Row],[Link 3]]&lt;&gt;"",HYPERLINK(tabProjList[[#This Row],[Link 3]],"Link 3"),"")</f>
        <v>Link 3</v>
      </c>
      <c r="S547" s="428" t="str">
        <f>IF(tabProjList[[#This Row],[Link 4]]&lt;&gt;"",HYPERLINK(tabProjList[[#This Row],[Link 4]],"Link 4"),"")</f>
        <v>Link 4</v>
      </c>
      <c r="T547" s="428" t="str">
        <f>IF(tabProjList[[#This Row],[Link 5]]&lt;&gt;"",HYPERLINK(tabProjList[[#This Row],[Link 5]],"Link 5"),"")</f>
        <v>Link 5</v>
      </c>
      <c r="U547" s="428" t="str">
        <f>IF(tabProjList[[#This Row],[Link 6]]&lt;&gt;"",HYPERLINK(tabProjList[[#This Row],[Link 6]],"Link 6"),"")</f>
        <v>Link 6</v>
      </c>
      <c r="V547" s="428" t="str">
        <f>IF(tabProjList[[#This Row],[Link 7]]&lt;&gt;"",HYPERLINK(tabProjList[[#This Row],[Link 7]],"Link 7"),"")</f>
        <v/>
      </c>
      <c r="W547" s="446" t="s">
        <v>999</v>
      </c>
      <c r="X547" s="446" t="s">
        <v>998</v>
      </c>
      <c r="Y547" s="446" t="s">
        <v>997</v>
      </c>
      <c r="Z547" s="446" t="s">
        <v>996</v>
      </c>
      <c r="AA547" s="446" t="s">
        <v>995</v>
      </c>
      <c r="AB547" s="446" t="s">
        <v>994</v>
      </c>
      <c r="AC547" s="446" t="s">
        <v>413</v>
      </c>
    </row>
    <row r="548" spans="1:29" hidden="1">
      <c r="A548" s="434" t="s">
        <v>993</v>
      </c>
      <c r="B548" s="450" t="s">
        <v>992</v>
      </c>
      <c r="C548" s="423" t="s">
        <v>991</v>
      </c>
      <c r="D548" s="450" t="s">
        <v>779</v>
      </c>
      <c r="E548" s="451">
        <v>2021</v>
      </c>
      <c r="F548" s="451" t="s">
        <v>413</v>
      </c>
      <c r="G548" s="451">
        <v>2027</v>
      </c>
      <c r="H548" s="451" t="s">
        <v>413</v>
      </c>
      <c r="I548" s="450" t="s">
        <v>798</v>
      </c>
      <c r="J548" s="449"/>
      <c r="K548" s="448">
        <v>0.18</v>
      </c>
      <c r="L548" s="448">
        <v>0.18</v>
      </c>
      <c r="M548" s="427" t="s">
        <v>928</v>
      </c>
      <c r="N548" s="447" t="s">
        <v>113</v>
      </c>
      <c r="O548" s="446"/>
      <c r="P548" s="428" t="str">
        <f>IF(tabProjList[[#This Row],[Link 1]]&lt;&gt;"",HYPERLINK(tabProjList[[#This Row],[Link 1]],"Link 1"),"")</f>
        <v>Link 1</v>
      </c>
      <c r="Q548" s="428" t="str">
        <f>IF(tabProjList[[#This Row],[Link 2]]&lt;&gt;"",HYPERLINK(tabProjList[[#This Row],[Link 2]],"Link 2"),"")</f>
        <v>Link 2</v>
      </c>
      <c r="R548" s="428" t="str">
        <f>IF(tabProjList[[#This Row],[Link 3]]&lt;&gt;"",HYPERLINK(tabProjList[[#This Row],[Link 3]],"Link 3"),"")</f>
        <v/>
      </c>
      <c r="S548" s="428" t="str">
        <f>IF(tabProjList[[#This Row],[Link 4]]&lt;&gt;"",HYPERLINK(tabProjList[[#This Row],[Link 4]],"Link 4"),"")</f>
        <v/>
      </c>
      <c r="T548" s="428" t="str">
        <f>IF(tabProjList[[#This Row],[Link 5]]&lt;&gt;"",HYPERLINK(tabProjList[[#This Row],[Link 5]],"Link 5"),"")</f>
        <v/>
      </c>
      <c r="U548" s="428" t="str">
        <f>IF(tabProjList[[#This Row],[Link 6]]&lt;&gt;"",HYPERLINK(tabProjList[[#This Row],[Link 6]],"Link 6"),"")</f>
        <v/>
      </c>
      <c r="V548" s="428" t="str">
        <f>IF(tabProjList[[#This Row],[Link 7]]&lt;&gt;"",HYPERLINK(tabProjList[[#This Row],[Link 7]],"Link 7"),"")</f>
        <v/>
      </c>
      <c r="W548" s="446" t="s">
        <v>990</v>
      </c>
      <c r="X548" s="446" t="s">
        <v>989</v>
      </c>
      <c r="Y548" s="446" t="s">
        <v>413</v>
      </c>
      <c r="Z548" s="446" t="s">
        <v>413</v>
      </c>
      <c r="AA548" s="446" t="s">
        <v>413</v>
      </c>
      <c r="AB548" s="446" t="s">
        <v>413</v>
      </c>
      <c r="AC548" s="446" t="s">
        <v>413</v>
      </c>
    </row>
    <row r="549" spans="1:29" hidden="1">
      <c r="A549" s="434" t="s">
        <v>988</v>
      </c>
      <c r="B549" s="450" t="s">
        <v>87</v>
      </c>
      <c r="C549" s="423" t="s">
        <v>987</v>
      </c>
      <c r="D549" s="450" t="s">
        <v>779</v>
      </c>
      <c r="E549" s="451">
        <v>2019</v>
      </c>
      <c r="F549" s="451" t="s">
        <v>413</v>
      </c>
      <c r="G549" s="451">
        <v>2024</v>
      </c>
      <c r="H549" s="451" t="s">
        <v>413</v>
      </c>
      <c r="I549" s="450" t="s">
        <v>798</v>
      </c>
      <c r="J549" s="449"/>
      <c r="K549" s="448">
        <v>0.3</v>
      </c>
      <c r="L549" s="448">
        <v>0.5</v>
      </c>
      <c r="M549" s="427" t="s">
        <v>986</v>
      </c>
      <c r="N549" s="447" t="s">
        <v>891</v>
      </c>
      <c r="O549" s="446" t="s">
        <v>985</v>
      </c>
      <c r="P549" s="428" t="str">
        <f>IF(tabProjList[[#This Row],[Link 1]]&lt;&gt;"",HYPERLINK(tabProjList[[#This Row],[Link 1]],"Link 1"),"")</f>
        <v>Link 1</v>
      </c>
      <c r="Q549" s="428" t="str">
        <f>IF(tabProjList[[#This Row],[Link 2]]&lt;&gt;"",HYPERLINK(tabProjList[[#This Row],[Link 2]],"Link 2"),"")</f>
        <v/>
      </c>
      <c r="R549" s="428" t="str">
        <f>IF(tabProjList[[#This Row],[Link 3]]&lt;&gt;"",HYPERLINK(tabProjList[[#This Row],[Link 3]],"Link 3"),"")</f>
        <v/>
      </c>
      <c r="S549" s="428" t="str">
        <f>IF(tabProjList[[#This Row],[Link 4]]&lt;&gt;"",HYPERLINK(tabProjList[[#This Row],[Link 4]],"Link 4"),"")</f>
        <v/>
      </c>
      <c r="T549" s="428" t="str">
        <f>IF(tabProjList[[#This Row],[Link 5]]&lt;&gt;"",HYPERLINK(tabProjList[[#This Row],[Link 5]],"Link 5"),"")</f>
        <v/>
      </c>
      <c r="U549" s="428" t="str">
        <f>IF(tabProjList[[#This Row],[Link 6]]&lt;&gt;"",HYPERLINK(tabProjList[[#This Row],[Link 6]],"Link 6"),"")</f>
        <v/>
      </c>
      <c r="V549" s="428" t="str">
        <f>IF(tabProjList[[#This Row],[Link 7]]&lt;&gt;"",HYPERLINK(tabProjList[[#This Row],[Link 7]],"Link 7"),"")</f>
        <v/>
      </c>
      <c r="W549" s="446" t="s">
        <v>984</v>
      </c>
      <c r="X549" s="446" t="s">
        <v>413</v>
      </c>
      <c r="Y549" s="446" t="s">
        <v>413</v>
      </c>
      <c r="Z549" s="446" t="s">
        <v>413</v>
      </c>
      <c r="AA549" s="446" t="s">
        <v>413</v>
      </c>
      <c r="AB549" s="446" t="s">
        <v>413</v>
      </c>
      <c r="AC549" s="446" t="s">
        <v>413</v>
      </c>
    </row>
    <row r="550" spans="1:29" hidden="1">
      <c r="A550" s="434" t="s">
        <v>983</v>
      </c>
      <c r="B550" s="450" t="s">
        <v>87</v>
      </c>
      <c r="C550" s="423" t="s">
        <v>979</v>
      </c>
      <c r="D550" s="450" t="s">
        <v>892</v>
      </c>
      <c r="E550" s="451">
        <v>2021</v>
      </c>
      <c r="F550" s="451" t="s">
        <v>413</v>
      </c>
      <c r="G550" s="451" t="s">
        <v>413</v>
      </c>
      <c r="H550" s="451" t="s">
        <v>413</v>
      </c>
      <c r="I550" s="450" t="s">
        <v>798</v>
      </c>
      <c r="J550" s="449"/>
      <c r="K550" s="448">
        <v>0.5</v>
      </c>
      <c r="L550" s="448">
        <v>0.5</v>
      </c>
      <c r="M550" s="427" t="s">
        <v>899</v>
      </c>
      <c r="N550" s="447" t="s">
        <v>898</v>
      </c>
      <c r="O550" s="446"/>
      <c r="P550" s="428" t="str">
        <f>IF(tabProjList[[#This Row],[Link 1]]&lt;&gt;"",HYPERLINK(tabProjList[[#This Row],[Link 1]],"Link 1"),"")</f>
        <v>Link 1</v>
      </c>
      <c r="Q550" s="428" t="str">
        <f>IF(tabProjList[[#This Row],[Link 2]]&lt;&gt;"",HYPERLINK(tabProjList[[#This Row],[Link 2]],"Link 2"),"")</f>
        <v>Link 2</v>
      </c>
      <c r="R550" s="428" t="str">
        <f>IF(tabProjList[[#This Row],[Link 3]]&lt;&gt;"",HYPERLINK(tabProjList[[#This Row],[Link 3]],"Link 3"),"")</f>
        <v/>
      </c>
      <c r="S550" s="428" t="str">
        <f>IF(tabProjList[[#This Row],[Link 4]]&lt;&gt;"",HYPERLINK(tabProjList[[#This Row],[Link 4]],"Link 4"),"")</f>
        <v/>
      </c>
      <c r="T550" s="428" t="str">
        <f>IF(tabProjList[[#This Row],[Link 5]]&lt;&gt;"",HYPERLINK(tabProjList[[#This Row],[Link 5]],"Link 5"),"")</f>
        <v/>
      </c>
      <c r="U550" s="428" t="str">
        <f>IF(tabProjList[[#This Row],[Link 6]]&lt;&gt;"",HYPERLINK(tabProjList[[#This Row],[Link 6]],"Link 6"),"")</f>
        <v/>
      </c>
      <c r="V550" s="428" t="str">
        <f>IF(tabProjList[[#This Row],[Link 7]]&lt;&gt;"",HYPERLINK(tabProjList[[#This Row],[Link 7]],"Link 7"),"")</f>
        <v/>
      </c>
      <c r="W550" s="446" t="s">
        <v>978</v>
      </c>
      <c r="X550" s="446" t="s">
        <v>977</v>
      </c>
      <c r="Y550" s="446" t="s">
        <v>413</v>
      </c>
      <c r="Z550" s="446" t="s">
        <v>413</v>
      </c>
      <c r="AA550" s="446" t="s">
        <v>413</v>
      </c>
      <c r="AB550" s="446" t="s">
        <v>413</v>
      </c>
      <c r="AC550" s="446" t="s">
        <v>413</v>
      </c>
    </row>
    <row r="551" spans="1:29" hidden="1">
      <c r="A551" s="434" t="s">
        <v>982</v>
      </c>
      <c r="B551" s="450" t="s">
        <v>87</v>
      </c>
      <c r="C551" s="423" t="s">
        <v>979</v>
      </c>
      <c r="D551" s="450" t="s">
        <v>892</v>
      </c>
      <c r="E551" s="451">
        <v>2021</v>
      </c>
      <c r="F551" s="451" t="s">
        <v>413</v>
      </c>
      <c r="G551" s="451" t="s">
        <v>413</v>
      </c>
      <c r="H551" s="451" t="s">
        <v>413</v>
      </c>
      <c r="I551" s="450" t="s">
        <v>798</v>
      </c>
      <c r="J551" s="449"/>
      <c r="K551" s="448">
        <v>0.5</v>
      </c>
      <c r="L551" s="448">
        <v>0.5</v>
      </c>
      <c r="M551" s="427" t="s">
        <v>899</v>
      </c>
      <c r="N551" s="447" t="s">
        <v>113</v>
      </c>
      <c r="O551" s="446"/>
      <c r="P551" s="428" t="str">
        <f>IF(tabProjList[[#This Row],[Link 1]]&lt;&gt;"",HYPERLINK(tabProjList[[#This Row],[Link 1]],"Link 1"),"")</f>
        <v>Link 1</v>
      </c>
      <c r="Q551" s="428" t="str">
        <f>IF(tabProjList[[#This Row],[Link 2]]&lt;&gt;"",HYPERLINK(tabProjList[[#This Row],[Link 2]],"Link 2"),"")</f>
        <v>Link 2</v>
      </c>
      <c r="R551" s="428" t="str">
        <f>IF(tabProjList[[#This Row],[Link 3]]&lt;&gt;"",HYPERLINK(tabProjList[[#This Row],[Link 3]],"Link 3"),"")</f>
        <v/>
      </c>
      <c r="S551" s="428" t="str">
        <f>IF(tabProjList[[#This Row],[Link 4]]&lt;&gt;"",HYPERLINK(tabProjList[[#This Row],[Link 4]],"Link 4"),"")</f>
        <v/>
      </c>
      <c r="T551" s="428" t="str">
        <f>IF(tabProjList[[#This Row],[Link 5]]&lt;&gt;"",HYPERLINK(tabProjList[[#This Row],[Link 5]],"Link 5"),"")</f>
        <v/>
      </c>
      <c r="U551" s="428" t="str">
        <f>IF(tabProjList[[#This Row],[Link 6]]&lt;&gt;"",HYPERLINK(tabProjList[[#This Row],[Link 6]],"Link 6"),"")</f>
        <v/>
      </c>
      <c r="V551" s="428" t="str">
        <f>IF(tabProjList[[#This Row],[Link 7]]&lt;&gt;"",HYPERLINK(tabProjList[[#This Row],[Link 7]],"Link 7"),"")</f>
        <v/>
      </c>
      <c r="W551" s="446" t="s">
        <v>978</v>
      </c>
      <c r="X551" s="446" t="s">
        <v>981</v>
      </c>
      <c r="Y551" s="446" t="s">
        <v>413</v>
      </c>
      <c r="Z551" s="446" t="s">
        <v>413</v>
      </c>
      <c r="AA551" s="446" t="s">
        <v>413</v>
      </c>
      <c r="AB551" s="446" t="s">
        <v>413</v>
      </c>
      <c r="AC551" s="446" t="s">
        <v>413</v>
      </c>
    </row>
    <row r="552" spans="1:29" hidden="1">
      <c r="A552" s="434" t="s">
        <v>980</v>
      </c>
      <c r="B552" s="450" t="s">
        <v>87</v>
      </c>
      <c r="C552" s="423" t="s">
        <v>979</v>
      </c>
      <c r="D552" s="450" t="s">
        <v>892</v>
      </c>
      <c r="E552" s="451">
        <v>2021</v>
      </c>
      <c r="F552" s="451" t="s">
        <v>413</v>
      </c>
      <c r="G552" s="451" t="s">
        <v>413</v>
      </c>
      <c r="H552" s="451" t="s">
        <v>413</v>
      </c>
      <c r="I552" s="450" t="s">
        <v>798</v>
      </c>
      <c r="J552" s="449"/>
      <c r="K552" s="448"/>
      <c r="L552" s="448"/>
      <c r="M552" s="427" t="s">
        <v>899</v>
      </c>
      <c r="N552" s="447" t="s">
        <v>898</v>
      </c>
      <c r="O552" s="446"/>
      <c r="P552" s="428" t="str">
        <f>IF(tabProjList[[#This Row],[Link 1]]&lt;&gt;"",HYPERLINK(tabProjList[[#This Row],[Link 1]],"Link 1"),"")</f>
        <v>Link 1</v>
      </c>
      <c r="Q552" s="428" t="str">
        <f>IF(tabProjList[[#This Row],[Link 2]]&lt;&gt;"",HYPERLINK(tabProjList[[#This Row],[Link 2]],"Link 2"),"")</f>
        <v>Link 2</v>
      </c>
      <c r="R552" s="428" t="str">
        <f>IF(tabProjList[[#This Row],[Link 3]]&lt;&gt;"",HYPERLINK(tabProjList[[#This Row],[Link 3]],"Link 3"),"")</f>
        <v/>
      </c>
      <c r="S552" s="428" t="str">
        <f>IF(tabProjList[[#This Row],[Link 4]]&lt;&gt;"",HYPERLINK(tabProjList[[#This Row],[Link 4]],"Link 4"),"")</f>
        <v/>
      </c>
      <c r="T552" s="428" t="str">
        <f>IF(tabProjList[[#This Row],[Link 5]]&lt;&gt;"",HYPERLINK(tabProjList[[#This Row],[Link 5]],"Link 5"),"")</f>
        <v/>
      </c>
      <c r="U552" s="428" t="str">
        <f>IF(tabProjList[[#This Row],[Link 6]]&lt;&gt;"",HYPERLINK(tabProjList[[#This Row],[Link 6]],"Link 6"),"")</f>
        <v/>
      </c>
      <c r="V552" s="428" t="str">
        <f>IF(tabProjList[[#This Row],[Link 7]]&lt;&gt;"",HYPERLINK(tabProjList[[#This Row],[Link 7]],"Link 7"),"")</f>
        <v/>
      </c>
      <c r="W552" s="446" t="s">
        <v>978</v>
      </c>
      <c r="X552" s="446" t="s">
        <v>977</v>
      </c>
      <c r="Y552" s="446" t="s">
        <v>413</v>
      </c>
      <c r="Z552" s="446" t="s">
        <v>413</v>
      </c>
      <c r="AA552" s="446" t="s">
        <v>413</v>
      </c>
      <c r="AB552" s="446" t="s">
        <v>413</v>
      </c>
      <c r="AC552" s="446" t="s">
        <v>413</v>
      </c>
    </row>
    <row r="553" spans="1:29" hidden="1">
      <c r="A553" s="434" t="s">
        <v>976</v>
      </c>
      <c r="B553" s="450" t="s">
        <v>975</v>
      </c>
      <c r="C553" s="423" t="s">
        <v>974</v>
      </c>
      <c r="D553" s="450" t="s">
        <v>777</v>
      </c>
      <c r="E553" s="451">
        <v>2019</v>
      </c>
      <c r="F553" s="451" t="s">
        <v>413</v>
      </c>
      <c r="G553" s="451">
        <v>2025</v>
      </c>
      <c r="H553" s="451" t="s">
        <v>413</v>
      </c>
      <c r="I553" s="450" t="s">
        <v>798</v>
      </c>
      <c r="J553" s="449"/>
      <c r="K553" s="448">
        <v>0.45</v>
      </c>
      <c r="L553" s="448">
        <v>0.45</v>
      </c>
      <c r="M553" s="427" t="s">
        <v>928</v>
      </c>
      <c r="N553" s="447" t="s">
        <v>101</v>
      </c>
      <c r="O553" s="446"/>
      <c r="P553" s="428" t="str">
        <f>IF(tabProjList[[#This Row],[Link 1]]&lt;&gt;"",HYPERLINK(tabProjList[[#This Row],[Link 1]],"Link 1"),"")</f>
        <v>Link 1</v>
      </c>
      <c r="Q553" s="428" t="str">
        <f>IF(tabProjList[[#This Row],[Link 2]]&lt;&gt;"",HYPERLINK(tabProjList[[#This Row],[Link 2]],"Link 2"),"")</f>
        <v>Link 2</v>
      </c>
      <c r="R553" s="428" t="str">
        <f>IF(tabProjList[[#This Row],[Link 3]]&lt;&gt;"",HYPERLINK(tabProjList[[#This Row],[Link 3]],"Link 3"),"")</f>
        <v>Link 3</v>
      </c>
      <c r="S553" s="428" t="str">
        <f>IF(tabProjList[[#This Row],[Link 4]]&lt;&gt;"",HYPERLINK(tabProjList[[#This Row],[Link 4]],"Link 4"),"")</f>
        <v>Link 4</v>
      </c>
      <c r="T553" s="428" t="str">
        <f>IF(tabProjList[[#This Row],[Link 5]]&lt;&gt;"",HYPERLINK(tabProjList[[#This Row],[Link 5]],"Link 5"),"")</f>
        <v>Link 5</v>
      </c>
      <c r="U553" s="428" t="str">
        <f>IF(tabProjList[[#This Row],[Link 6]]&lt;&gt;"",HYPERLINK(tabProjList[[#This Row],[Link 6]],"Link 6"),"")</f>
        <v/>
      </c>
      <c r="V553" s="428" t="str">
        <f>IF(tabProjList[[#This Row],[Link 7]]&lt;&gt;"",HYPERLINK(tabProjList[[#This Row],[Link 7]],"Link 7"),"")</f>
        <v/>
      </c>
      <c r="W553" s="446" t="s">
        <v>973</v>
      </c>
      <c r="X553" s="446" t="s">
        <v>972</v>
      </c>
      <c r="Y553" s="446" t="s">
        <v>971</v>
      </c>
      <c r="Z553" s="446" t="s">
        <v>970</v>
      </c>
      <c r="AA553" s="446" t="s">
        <v>969</v>
      </c>
      <c r="AB553" s="446" t="s">
        <v>413</v>
      </c>
      <c r="AC553" s="446" t="s">
        <v>413</v>
      </c>
    </row>
    <row r="554" spans="1:29" hidden="1">
      <c r="A554" s="434" t="s">
        <v>968</v>
      </c>
      <c r="B554" s="450" t="s">
        <v>878</v>
      </c>
      <c r="C554" s="423" t="s">
        <v>967</v>
      </c>
      <c r="D554" s="450" t="s">
        <v>959</v>
      </c>
      <c r="E554" s="451">
        <v>2020</v>
      </c>
      <c r="F554" s="451">
        <v>2024</v>
      </c>
      <c r="G554" s="451">
        <v>2027</v>
      </c>
      <c r="H554" s="451" t="s">
        <v>413</v>
      </c>
      <c r="I554" s="450" t="s">
        <v>798</v>
      </c>
      <c r="J554" s="449">
        <v>1</v>
      </c>
      <c r="K554" s="448">
        <v>3.6</v>
      </c>
      <c r="L554" s="448">
        <v>3.6</v>
      </c>
      <c r="M554" s="427" t="s">
        <v>958</v>
      </c>
      <c r="N554" s="447" t="s">
        <v>113</v>
      </c>
      <c r="O554" s="446" t="s">
        <v>950</v>
      </c>
      <c r="P554" s="428" t="str">
        <f>IF(tabProjList[[#This Row],[Link 1]]&lt;&gt;"",HYPERLINK(tabProjList[[#This Row],[Link 1]],"Link 1"),"")</f>
        <v>Link 1</v>
      </c>
      <c r="Q554" s="428" t="str">
        <f>IF(tabProjList[[#This Row],[Link 2]]&lt;&gt;"",HYPERLINK(tabProjList[[#This Row],[Link 2]],"Link 2"),"")</f>
        <v>Link 2</v>
      </c>
      <c r="R554" s="428" t="str">
        <f>IF(tabProjList[[#This Row],[Link 3]]&lt;&gt;"",HYPERLINK(tabProjList[[#This Row],[Link 3]],"Link 3"),"")</f>
        <v>Link 3</v>
      </c>
      <c r="S554" s="428" t="str">
        <f>IF(tabProjList[[#This Row],[Link 4]]&lt;&gt;"",HYPERLINK(tabProjList[[#This Row],[Link 4]],"Link 4"),"")</f>
        <v>Link 4</v>
      </c>
      <c r="T554" s="428" t="str">
        <f>IF(tabProjList[[#This Row],[Link 5]]&lt;&gt;"",HYPERLINK(tabProjList[[#This Row],[Link 5]],"Link 5"),"")</f>
        <v/>
      </c>
      <c r="U554" s="428" t="str">
        <f>IF(tabProjList[[#This Row],[Link 6]]&lt;&gt;"",HYPERLINK(tabProjList[[#This Row],[Link 6]],"Link 6"),"")</f>
        <v/>
      </c>
      <c r="V554" s="428" t="str">
        <f>IF(tabProjList[[#This Row],[Link 7]]&lt;&gt;"",HYPERLINK(tabProjList[[#This Row],[Link 7]],"Link 7"),"")</f>
        <v/>
      </c>
      <c r="W554" s="446" t="s">
        <v>964</v>
      </c>
      <c r="X554" s="446" t="s">
        <v>963</v>
      </c>
      <c r="Y554" s="446" t="s">
        <v>962</v>
      </c>
      <c r="Z554" s="446" t="s">
        <v>966</v>
      </c>
      <c r="AA554" s="446" t="s">
        <v>413</v>
      </c>
      <c r="AB554" s="446" t="s">
        <v>413</v>
      </c>
      <c r="AC554" s="446" t="s">
        <v>413</v>
      </c>
    </row>
    <row r="555" spans="1:29" hidden="1">
      <c r="A555" s="434" t="s">
        <v>965</v>
      </c>
      <c r="B555" s="450" t="s">
        <v>878</v>
      </c>
      <c r="C555" s="423" t="s">
        <v>960</v>
      </c>
      <c r="D555" s="450" t="s">
        <v>959</v>
      </c>
      <c r="E555" s="451">
        <v>2020</v>
      </c>
      <c r="F555" s="451" t="s">
        <v>413</v>
      </c>
      <c r="G555" s="451">
        <v>2030</v>
      </c>
      <c r="H555" s="451" t="s">
        <v>413</v>
      </c>
      <c r="I555" s="450" t="s">
        <v>798</v>
      </c>
      <c r="J555" s="449">
        <v>2</v>
      </c>
      <c r="K555" s="448">
        <v>6.4</v>
      </c>
      <c r="L555" s="448">
        <v>6.4</v>
      </c>
      <c r="M555" s="427" t="s">
        <v>958</v>
      </c>
      <c r="N555" s="447" t="s">
        <v>113</v>
      </c>
      <c r="O555" s="446" t="s">
        <v>950</v>
      </c>
      <c r="P555" s="428" t="str">
        <f>IF(tabProjList[[#This Row],[Link 1]]&lt;&gt;"",HYPERLINK(tabProjList[[#This Row],[Link 1]],"Link 1"),"")</f>
        <v>Link 1</v>
      </c>
      <c r="Q555" s="428" t="str">
        <f>IF(tabProjList[[#This Row],[Link 2]]&lt;&gt;"",HYPERLINK(tabProjList[[#This Row],[Link 2]],"Link 2"),"")</f>
        <v>Link 2</v>
      </c>
      <c r="R555" s="428" t="str">
        <f>IF(tabProjList[[#This Row],[Link 3]]&lt;&gt;"",HYPERLINK(tabProjList[[#This Row],[Link 3]],"Link 3"),"")</f>
        <v>Link 3</v>
      </c>
      <c r="S555" s="428" t="str">
        <f>IF(tabProjList[[#This Row],[Link 4]]&lt;&gt;"",HYPERLINK(tabProjList[[#This Row],[Link 4]],"Link 4"),"")</f>
        <v/>
      </c>
      <c r="T555" s="428" t="str">
        <f>IF(tabProjList[[#This Row],[Link 5]]&lt;&gt;"",HYPERLINK(tabProjList[[#This Row],[Link 5]],"Link 5"),"")</f>
        <v/>
      </c>
      <c r="U555" s="428" t="str">
        <f>IF(tabProjList[[#This Row],[Link 6]]&lt;&gt;"",HYPERLINK(tabProjList[[#This Row],[Link 6]],"Link 6"),"")</f>
        <v/>
      </c>
      <c r="V555" s="428" t="str">
        <f>IF(tabProjList[[#This Row],[Link 7]]&lt;&gt;"",HYPERLINK(tabProjList[[#This Row],[Link 7]],"Link 7"),"")</f>
        <v/>
      </c>
      <c r="W555" s="446" t="s">
        <v>964</v>
      </c>
      <c r="X555" s="446" t="s">
        <v>963</v>
      </c>
      <c r="Y555" s="446" t="s">
        <v>962</v>
      </c>
      <c r="Z555" s="446" t="s">
        <v>413</v>
      </c>
      <c r="AA555" s="446" t="s">
        <v>413</v>
      </c>
      <c r="AB555" s="446" t="s">
        <v>413</v>
      </c>
      <c r="AC555" s="446" t="s">
        <v>413</v>
      </c>
    </row>
    <row r="556" spans="1:29" hidden="1">
      <c r="A556" s="434" t="s">
        <v>961</v>
      </c>
      <c r="B556" s="450" t="s">
        <v>878</v>
      </c>
      <c r="C556" s="423" t="s">
        <v>960</v>
      </c>
      <c r="D556" s="450" t="s">
        <v>959</v>
      </c>
      <c r="E556" s="451">
        <v>2020</v>
      </c>
      <c r="F556" s="451" t="s">
        <v>413</v>
      </c>
      <c r="G556" s="451">
        <v>2035</v>
      </c>
      <c r="H556" s="451" t="s">
        <v>413</v>
      </c>
      <c r="I556" s="450" t="s">
        <v>798</v>
      </c>
      <c r="J556" s="449">
        <v>3</v>
      </c>
      <c r="K556" s="448">
        <v>5</v>
      </c>
      <c r="L556" s="448">
        <v>5</v>
      </c>
      <c r="M556" s="427" t="s">
        <v>958</v>
      </c>
      <c r="N556" s="447" t="s">
        <v>113</v>
      </c>
      <c r="O556" s="446" t="s">
        <v>950</v>
      </c>
      <c r="P556" s="428" t="str">
        <f>IF(tabProjList[[#This Row],[Link 1]]&lt;&gt;"",HYPERLINK(tabProjList[[#This Row],[Link 1]],"Link 1"),"")</f>
        <v>Link 1</v>
      </c>
      <c r="Q556" s="428" t="str">
        <f>IF(tabProjList[[#This Row],[Link 2]]&lt;&gt;"",HYPERLINK(tabProjList[[#This Row],[Link 2]],"Link 2"),"")</f>
        <v/>
      </c>
      <c r="R556" s="428" t="str">
        <f>IF(tabProjList[[#This Row],[Link 3]]&lt;&gt;"",HYPERLINK(tabProjList[[#This Row],[Link 3]],"Link 3"),"")</f>
        <v/>
      </c>
      <c r="S556" s="428" t="str">
        <f>IF(tabProjList[[#This Row],[Link 4]]&lt;&gt;"",HYPERLINK(tabProjList[[#This Row],[Link 4]],"Link 4"),"")</f>
        <v/>
      </c>
      <c r="T556" s="428" t="str">
        <f>IF(tabProjList[[#This Row],[Link 5]]&lt;&gt;"",HYPERLINK(tabProjList[[#This Row],[Link 5]],"Link 5"),"")</f>
        <v/>
      </c>
      <c r="U556" s="428" t="str">
        <f>IF(tabProjList[[#This Row],[Link 6]]&lt;&gt;"",HYPERLINK(tabProjList[[#This Row],[Link 6]],"Link 6"),"")</f>
        <v/>
      </c>
      <c r="V556" s="428" t="str">
        <f>IF(tabProjList[[#This Row],[Link 7]]&lt;&gt;"",HYPERLINK(tabProjList[[#This Row],[Link 7]],"Link 7"),"")</f>
        <v/>
      </c>
      <c r="W556" s="446" t="s">
        <v>957</v>
      </c>
      <c r="X556" s="446" t="s">
        <v>413</v>
      </c>
      <c r="Y556" s="446" t="s">
        <v>413</v>
      </c>
      <c r="Z556" s="446" t="s">
        <v>413</v>
      </c>
      <c r="AA556" s="446" t="s">
        <v>413</v>
      </c>
      <c r="AB556" s="446" t="s">
        <v>413</v>
      </c>
      <c r="AC556" s="446" t="s">
        <v>413</v>
      </c>
    </row>
    <row r="557" spans="1:29" hidden="1">
      <c r="A557" s="421" t="s">
        <v>956</v>
      </c>
      <c r="B557" s="422" t="s">
        <v>87</v>
      </c>
      <c r="C557" s="423" t="s">
        <v>955</v>
      </c>
      <c r="D557" s="450" t="s">
        <v>892</v>
      </c>
      <c r="E557" s="453">
        <v>2022</v>
      </c>
      <c r="F557" s="453" t="s">
        <v>413</v>
      </c>
      <c r="G557" s="453" t="s">
        <v>413</v>
      </c>
      <c r="H557" s="453" t="s">
        <v>413</v>
      </c>
      <c r="I557" s="450" t="s">
        <v>798</v>
      </c>
      <c r="J557" s="449"/>
      <c r="K557" s="448"/>
      <c r="L557" s="448"/>
      <c r="M557" s="427" t="s">
        <v>954</v>
      </c>
      <c r="N557" s="454" t="s">
        <v>113</v>
      </c>
      <c r="O557" s="446"/>
      <c r="P557" s="428" t="str">
        <f>IF(tabProjList[[#This Row],[Link 1]]&lt;&gt;"",HYPERLINK(tabProjList[[#This Row],[Link 1]],"Link 1"),"")</f>
        <v>Link 1</v>
      </c>
      <c r="Q557" s="428" t="str">
        <f>IF(tabProjList[[#This Row],[Link 2]]&lt;&gt;"",HYPERLINK(tabProjList[[#This Row],[Link 2]],"Link 2"),"")</f>
        <v/>
      </c>
      <c r="R557" s="428" t="str">
        <f>IF(tabProjList[[#This Row],[Link 3]]&lt;&gt;"",HYPERLINK(tabProjList[[#This Row],[Link 3]],"Link 3"),"")</f>
        <v/>
      </c>
      <c r="S557" s="428" t="str">
        <f>IF(tabProjList[[#This Row],[Link 4]]&lt;&gt;"",HYPERLINK(tabProjList[[#This Row],[Link 4]],"Link 4"),"")</f>
        <v/>
      </c>
      <c r="T557" s="428" t="str">
        <f>IF(tabProjList[[#This Row],[Link 5]]&lt;&gt;"",HYPERLINK(tabProjList[[#This Row],[Link 5]],"Link 5"),"")</f>
        <v/>
      </c>
      <c r="U557" s="428" t="str">
        <f>IF(tabProjList[[#This Row],[Link 6]]&lt;&gt;"",HYPERLINK(tabProjList[[#This Row],[Link 6]],"Link 6"),"")</f>
        <v/>
      </c>
      <c r="V557" s="428" t="str">
        <f>IF(tabProjList[[#This Row],[Link 7]]&lt;&gt;"",HYPERLINK(tabProjList[[#This Row],[Link 7]],"Link 7"),"")</f>
        <v/>
      </c>
      <c r="W557" s="446" t="s">
        <v>953</v>
      </c>
      <c r="X557" s="446" t="s">
        <v>413</v>
      </c>
      <c r="Y557" s="446" t="s">
        <v>413</v>
      </c>
      <c r="Z557" s="446" t="s">
        <v>413</v>
      </c>
      <c r="AA557" s="446" t="s">
        <v>413</v>
      </c>
      <c r="AB557" s="446" t="s">
        <v>413</v>
      </c>
      <c r="AC557" s="446" t="s">
        <v>413</v>
      </c>
    </row>
    <row r="558" spans="1:29" hidden="1">
      <c r="A558" s="434" t="s">
        <v>952</v>
      </c>
      <c r="B558" s="450" t="s">
        <v>878</v>
      </c>
      <c r="C558" s="423" t="s">
        <v>951</v>
      </c>
      <c r="D558" s="450" t="s">
        <v>779</v>
      </c>
      <c r="E558" s="451">
        <v>2019</v>
      </c>
      <c r="F558" s="451" t="s">
        <v>413</v>
      </c>
      <c r="G558" s="451">
        <v>2027</v>
      </c>
      <c r="H558" s="451" t="s">
        <v>413</v>
      </c>
      <c r="I558" s="450" t="s">
        <v>798</v>
      </c>
      <c r="J558" s="449"/>
      <c r="K558" s="448">
        <v>3</v>
      </c>
      <c r="L558" s="448">
        <v>3</v>
      </c>
      <c r="M558" s="427" t="s">
        <v>928</v>
      </c>
      <c r="N558" s="447" t="s">
        <v>113</v>
      </c>
      <c r="O558" s="446" t="s">
        <v>950</v>
      </c>
      <c r="P558" s="428" t="str">
        <f>IF(tabProjList[[#This Row],[Link 1]]&lt;&gt;"",HYPERLINK(tabProjList[[#This Row],[Link 1]],"Link 1"),"")</f>
        <v>Link 1</v>
      </c>
      <c r="Q558" s="428" t="str">
        <f>IF(tabProjList[[#This Row],[Link 2]]&lt;&gt;"",HYPERLINK(tabProjList[[#This Row],[Link 2]],"Link 2"),"")</f>
        <v>Link 2</v>
      </c>
      <c r="R558" s="428" t="str">
        <f>IF(tabProjList[[#This Row],[Link 3]]&lt;&gt;"",HYPERLINK(tabProjList[[#This Row],[Link 3]],"Link 3"),"")</f>
        <v>Link 3</v>
      </c>
      <c r="S558" s="428" t="str">
        <f>IF(tabProjList[[#This Row],[Link 4]]&lt;&gt;"",HYPERLINK(tabProjList[[#This Row],[Link 4]],"Link 4"),"")</f>
        <v/>
      </c>
      <c r="T558" s="428" t="str">
        <f>IF(tabProjList[[#This Row],[Link 5]]&lt;&gt;"",HYPERLINK(tabProjList[[#This Row],[Link 5]],"Link 5"),"")</f>
        <v/>
      </c>
      <c r="U558" s="428" t="str">
        <f>IF(tabProjList[[#This Row],[Link 6]]&lt;&gt;"",HYPERLINK(tabProjList[[#This Row],[Link 6]],"Link 6"),"")</f>
        <v/>
      </c>
      <c r="V558" s="428" t="str">
        <f>IF(tabProjList[[#This Row],[Link 7]]&lt;&gt;"",HYPERLINK(tabProjList[[#This Row],[Link 7]],"Link 7"),"")</f>
        <v/>
      </c>
      <c r="W558" s="446" t="s">
        <v>949</v>
      </c>
      <c r="X558" s="446" t="s">
        <v>948</v>
      </c>
      <c r="Y558" s="446" t="s">
        <v>947</v>
      </c>
      <c r="Z558" s="446" t="s">
        <v>413</v>
      </c>
      <c r="AA558" s="446" t="s">
        <v>413</v>
      </c>
      <c r="AB558" s="446" t="s">
        <v>413</v>
      </c>
      <c r="AC558" s="446" t="s">
        <v>413</v>
      </c>
    </row>
    <row r="559" spans="1:29" hidden="1">
      <c r="A559" s="434" t="s">
        <v>946</v>
      </c>
      <c r="B559" s="450" t="s">
        <v>87</v>
      </c>
      <c r="C559" s="423" t="s">
        <v>945</v>
      </c>
      <c r="D559" s="450" t="s">
        <v>892</v>
      </c>
      <c r="E559" s="451">
        <v>2016</v>
      </c>
      <c r="F559" s="453" t="s">
        <v>413</v>
      </c>
      <c r="G559" s="451">
        <v>2024</v>
      </c>
      <c r="H559" s="451" t="s">
        <v>413</v>
      </c>
      <c r="I559" s="450" t="s">
        <v>798</v>
      </c>
      <c r="J559" s="424"/>
      <c r="K559" s="425">
        <v>1.65</v>
      </c>
      <c r="L559" s="425">
        <v>1.65</v>
      </c>
      <c r="M559" s="427" t="s">
        <v>923</v>
      </c>
      <c r="N559" s="454" t="s">
        <v>113</v>
      </c>
      <c r="O559" s="446"/>
      <c r="P559" s="428" t="str">
        <f>IF(tabProjList[[#This Row],[Link 1]]&lt;&gt;"",HYPERLINK(tabProjList[[#This Row],[Link 1]],"Link 1"),"")</f>
        <v>Link 1</v>
      </c>
      <c r="Q559" s="428" t="str">
        <f>IF(tabProjList[[#This Row],[Link 2]]&lt;&gt;"",HYPERLINK(tabProjList[[#This Row],[Link 2]],"Link 2"),"")</f>
        <v>Link 2</v>
      </c>
      <c r="R559" s="428" t="str">
        <f>IF(tabProjList[[#This Row],[Link 3]]&lt;&gt;"",HYPERLINK(tabProjList[[#This Row],[Link 3]],"Link 3"),"")</f>
        <v>Link 3</v>
      </c>
      <c r="S559" s="428" t="str">
        <f>IF(tabProjList[[#This Row],[Link 4]]&lt;&gt;"",HYPERLINK(tabProjList[[#This Row],[Link 4]],"Link 4"),"")</f>
        <v/>
      </c>
      <c r="T559" s="428" t="str">
        <f>IF(tabProjList[[#This Row],[Link 5]]&lt;&gt;"",HYPERLINK(tabProjList[[#This Row],[Link 5]],"Link 5"),"")</f>
        <v/>
      </c>
      <c r="U559" s="428" t="str">
        <f>IF(tabProjList[[#This Row],[Link 6]]&lt;&gt;"",HYPERLINK(tabProjList[[#This Row],[Link 6]],"Link 6"),"")</f>
        <v/>
      </c>
      <c r="V559" s="428" t="str">
        <f>IF(tabProjList[[#This Row],[Link 7]]&lt;&gt;"",HYPERLINK(tabProjList[[#This Row],[Link 7]],"Link 7"),"")</f>
        <v/>
      </c>
      <c r="W559" s="446" t="s">
        <v>944</v>
      </c>
      <c r="X559" s="446" t="s">
        <v>943</v>
      </c>
      <c r="Y559" s="446" t="s">
        <v>942</v>
      </c>
      <c r="Z559" s="446" t="s">
        <v>413</v>
      </c>
      <c r="AA559" s="446" t="s">
        <v>413</v>
      </c>
      <c r="AB559" s="446" t="s">
        <v>413</v>
      </c>
      <c r="AC559" s="446" t="s">
        <v>413</v>
      </c>
    </row>
    <row r="560" spans="1:29" hidden="1">
      <c r="A560" s="434" t="s">
        <v>941</v>
      </c>
      <c r="B560" s="450" t="s">
        <v>102</v>
      </c>
      <c r="C560" s="423" t="s">
        <v>940</v>
      </c>
      <c r="D560" s="450" t="s">
        <v>779</v>
      </c>
      <c r="E560" s="451">
        <v>2011</v>
      </c>
      <c r="F560" s="451">
        <v>2019</v>
      </c>
      <c r="G560" s="451">
        <v>2019</v>
      </c>
      <c r="H560" s="451" t="s">
        <v>413</v>
      </c>
      <c r="I560" s="450" t="s">
        <v>302</v>
      </c>
      <c r="J560" s="449">
        <v>1</v>
      </c>
      <c r="K560" s="448">
        <v>0.3</v>
      </c>
      <c r="L560" s="448">
        <v>0.3</v>
      </c>
      <c r="M560" s="427" t="s">
        <v>876</v>
      </c>
      <c r="N560" s="447" t="s">
        <v>891</v>
      </c>
      <c r="O560" s="446" t="s">
        <v>937</v>
      </c>
      <c r="P560" s="428" t="str">
        <f>IF(tabProjList[[#This Row],[Link 1]]&lt;&gt;"",HYPERLINK(tabProjList[[#This Row],[Link 1]],"Link 1"),"")</f>
        <v/>
      </c>
      <c r="Q560" s="428" t="str">
        <f>IF(tabProjList[[#This Row],[Link 2]]&lt;&gt;"",HYPERLINK(tabProjList[[#This Row],[Link 2]],"Link 2"),"")</f>
        <v/>
      </c>
      <c r="R560" s="428" t="str">
        <f>IF(tabProjList[[#This Row],[Link 3]]&lt;&gt;"",HYPERLINK(tabProjList[[#This Row],[Link 3]],"Link 3"),"")</f>
        <v/>
      </c>
      <c r="S560" s="428" t="str">
        <f>IF(tabProjList[[#This Row],[Link 4]]&lt;&gt;"",HYPERLINK(tabProjList[[#This Row],[Link 4]],"Link 4"),"")</f>
        <v/>
      </c>
      <c r="T560" s="428" t="str">
        <f>IF(tabProjList[[#This Row],[Link 5]]&lt;&gt;"",HYPERLINK(tabProjList[[#This Row],[Link 5]],"Link 5"),"")</f>
        <v/>
      </c>
      <c r="U560" s="428" t="str">
        <f>IF(tabProjList[[#This Row],[Link 6]]&lt;&gt;"",HYPERLINK(tabProjList[[#This Row],[Link 6]],"Link 6"),"")</f>
        <v/>
      </c>
      <c r="V560" s="428" t="str">
        <f>IF(tabProjList[[#This Row],[Link 7]]&lt;&gt;"",HYPERLINK(tabProjList[[#This Row],[Link 7]],"Link 7"),"")</f>
        <v/>
      </c>
      <c r="W560" s="446" t="s">
        <v>413</v>
      </c>
      <c r="X560" s="446" t="s">
        <v>413</v>
      </c>
      <c r="Y560" s="446" t="s">
        <v>413</v>
      </c>
      <c r="Z560" s="446" t="s">
        <v>413</v>
      </c>
      <c r="AA560" s="446" t="s">
        <v>413</v>
      </c>
      <c r="AB560" s="446" t="s">
        <v>413</v>
      </c>
      <c r="AC560" s="446" t="s">
        <v>413</v>
      </c>
    </row>
    <row r="561" spans="1:29" hidden="1">
      <c r="A561" s="434" t="s">
        <v>939</v>
      </c>
      <c r="B561" s="450" t="s">
        <v>102</v>
      </c>
      <c r="C561" s="423" t="s">
        <v>938</v>
      </c>
      <c r="D561" s="450" t="s">
        <v>779</v>
      </c>
      <c r="E561" s="451">
        <v>2022</v>
      </c>
      <c r="F561" s="451" t="s">
        <v>413</v>
      </c>
      <c r="G561" s="451" t="s">
        <v>413</v>
      </c>
      <c r="H561" s="451" t="s">
        <v>413</v>
      </c>
      <c r="I561" s="450" t="s">
        <v>798</v>
      </c>
      <c r="J561" s="449">
        <v>2</v>
      </c>
      <c r="K561" s="448"/>
      <c r="L561" s="448"/>
      <c r="M561" s="427" t="s">
        <v>876</v>
      </c>
      <c r="N561" s="447" t="s">
        <v>898</v>
      </c>
      <c r="O561" s="446" t="s">
        <v>937</v>
      </c>
      <c r="P561" s="428" t="str">
        <f>IF(tabProjList[[#This Row],[Link 1]]&lt;&gt;"",HYPERLINK(tabProjList[[#This Row],[Link 1]],"Link 1"),"")</f>
        <v>Link 1</v>
      </c>
      <c r="Q561" s="428" t="str">
        <f>IF(tabProjList[[#This Row],[Link 2]]&lt;&gt;"",HYPERLINK(tabProjList[[#This Row],[Link 2]],"Link 2"),"")</f>
        <v/>
      </c>
      <c r="R561" s="428" t="str">
        <f>IF(tabProjList[[#This Row],[Link 3]]&lt;&gt;"",HYPERLINK(tabProjList[[#This Row],[Link 3]],"Link 3"),"")</f>
        <v/>
      </c>
      <c r="S561" s="428" t="str">
        <f>IF(tabProjList[[#This Row],[Link 4]]&lt;&gt;"",HYPERLINK(tabProjList[[#This Row],[Link 4]],"Link 4"),"")</f>
        <v/>
      </c>
      <c r="T561" s="428" t="str">
        <f>IF(tabProjList[[#This Row],[Link 5]]&lt;&gt;"",HYPERLINK(tabProjList[[#This Row],[Link 5]],"Link 5"),"")</f>
        <v/>
      </c>
      <c r="U561" s="428" t="str">
        <f>IF(tabProjList[[#This Row],[Link 6]]&lt;&gt;"",HYPERLINK(tabProjList[[#This Row],[Link 6]],"Link 6"),"")</f>
        <v/>
      </c>
      <c r="V561" s="428" t="str">
        <f>IF(tabProjList[[#This Row],[Link 7]]&lt;&gt;"",HYPERLINK(tabProjList[[#This Row],[Link 7]],"Link 7"),"")</f>
        <v/>
      </c>
      <c r="W561" s="446" t="s">
        <v>936</v>
      </c>
      <c r="X561" s="446" t="s">
        <v>413</v>
      </c>
      <c r="Y561" s="446" t="s">
        <v>413</v>
      </c>
      <c r="Z561" s="446" t="s">
        <v>413</v>
      </c>
      <c r="AA561" s="446" t="s">
        <v>413</v>
      </c>
      <c r="AB561" s="446" t="s">
        <v>413</v>
      </c>
      <c r="AC561" s="446" t="s">
        <v>413</v>
      </c>
    </row>
    <row r="562" spans="1:29" hidden="1">
      <c r="A562" s="434" t="s">
        <v>935</v>
      </c>
      <c r="B562" s="450" t="s">
        <v>934</v>
      </c>
      <c r="C562" s="423" t="s">
        <v>933</v>
      </c>
      <c r="D562" s="450" t="s">
        <v>908</v>
      </c>
      <c r="E562" s="451">
        <v>2022</v>
      </c>
      <c r="F562" s="451" t="s">
        <v>413</v>
      </c>
      <c r="G562" s="451">
        <v>2029</v>
      </c>
      <c r="H562" s="451" t="s">
        <v>413</v>
      </c>
      <c r="I562" s="450" t="s">
        <v>798</v>
      </c>
      <c r="J562" s="449"/>
      <c r="K562" s="448">
        <v>10</v>
      </c>
      <c r="L562" s="448">
        <v>10</v>
      </c>
      <c r="M562" s="427" t="s">
        <v>907</v>
      </c>
      <c r="N562" s="454"/>
      <c r="O562" s="446" t="s">
        <v>932</v>
      </c>
      <c r="P562" s="428" t="str">
        <f>IF(tabProjList[[#This Row],[Link 1]]&lt;&gt;"",HYPERLINK(tabProjList[[#This Row],[Link 1]],"Link 1"),"")</f>
        <v>Link 1</v>
      </c>
      <c r="Q562" s="428" t="str">
        <f>IF(tabProjList[[#This Row],[Link 2]]&lt;&gt;"",HYPERLINK(tabProjList[[#This Row],[Link 2]],"Link 2"),"")</f>
        <v/>
      </c>
      <c r="R562" s="428" t="str">
        <f>IF(tabProjList[[#This Row],[Link 3]]&lt;&gt;"",HYPERLINK(tabProjList[[#This Row],[Link 3]],"Link 3"),"")</f>
        <v/>
      </c>
      <c r="S562" s="428" t="str">
        <f>IF(tabProjList[[#This Row],[Link 4]]&lt;&gt;"",HYPERLINK(tabProjList[[#This Row],[Link 4]],"Link 4"),"")</f>
        <v/>
      </c>
      <c r="T562" s="428" t="str">
        <f>IF(tabProjList[[#This Row],[Link 5]]&lt;&gt;"",HYPERLINK(tabProjList[[#This Row],[Link 5]],"Link 5"),"")</f>
        <v/>
      </c>
      <c r="U562" s="428" t="str">
        <f>IF(tabProjList[[#This Row],[Link 6]]&lt;&gt;"",HYPERLINK(tabProjList[[#This Row],[Link 6]],"Link 6"),"")</f>
        <v/>
      </c>
      <c r="V562" s="428" t="str">
        <f>IF(tabProjList[[#This Row],[Link 7]]&lt;&gt;"",HYPERLINK(tabProjList[[#This Row],[Link 7]],"Link 7"),"")</f>
        <v/>
      </c>
      <c r="W562" s="446" t="s">
        <v>931</v>
      </c>
      <c r="X562" s="446" t="s">
        <v>413</v>
      </c>
      <c r="Y562" s="446" t="s">
        <v>413</v>
      </c>
      <c r="Z562" s="446" t="s">
        <v>413</v>
      </c>
      <c r="AA562" s="446" t="s">
        <v>413</v>
      </c>
      <c r="AB562" s="446" t="s">
        <v>413</v>
      </c>
      <c r="AC562" s="446" t="s">
        <v>413</v>
      </c>
    </row>
    <row r="563" spans="1:29" hidden="1">
      <c r="A563" s="434" t="s">
        <v>930</v>
      </c>
      <c r="B563" s="450" t="s">
        <v>878</v>
      </c>
      <c r="C563" s="423" t="s">
        <v>929</v>
      </c>
      <c r="D563" s="450" t="s">
        <v>779</v>
      </c>
      <c r="E563" s="451">
        <v>2021</v>
      </c>
      <c r="F563" s="451">
        <v>2023</v>
      </c>
      <c r="G563" s="451">
        <v>2025</v>
      </c>
      <c r="H563" s="451" t="s">
        <v>413</v>
      </c>
      <c r="I563" s="450" t="s">
        <v>798</v>
      </c>
      <c r="J563" s="449"/>
      <c r="K563" s="448">
        <v>0.8</v>
      </c>
      <c r="L563" s="448">
        <v>0.8</v>
      </c>
      <c r="M563" s="427" t="s">
        <v>928</v>
      </c>
      <c r="N563" s="447" t="s">
        <v>113</v>
      </c>
      <c r="O563" s="446" t="s">
        <v>875</v>
      </c>
      <c r="P563" s="428" t="str">
        <f>IF(tabProjList[[#This Row],[Link 1]]&lt;&gt;"",HYPERLINK(tabProjList[[#This Row],[Link 1]],"Link 1"),"")</f>
        <v>Link 1</v>
      </c>
      <c r="Q563" s="428" t="str">
        <f>IF(tabProjList[[#This Row],[Link 2]]&lt;&gt;"",HYPERLINK(tabProjList[[#This Row],[Link 2]],"Link 2"),"")</f>
        <v>Link 2</v>
      </c>
      <c r="R563" s="428" t="str">
        <f>IF(tabProjList[[#This Row],[Link 3]]&lt;&gt;"",HYPERLINK(tabProjList[[#This Row],[Link 3]],"Link 3"),"")</f>
        <v/>
      </c>
      <c r="S563" s="428" t="str">
        <f>IF(tabProjList[[#This Row],[Link 4]]&lt;&gt;"",HYPERLINK(tabProjList[[#This Row],[Link 4]],"Link 4"),"")</f>
        <v/>
      </c>
      <c r="T563" s="428" t="str">
        <f>IF(tabProjList[[#This Row],[Link 5]]&lt;&gt;"",HYPERLINK(tabProjList[[#This Row],[Link 5]],"Link 5"),"")</f>
        <v/>
      </c>
      <c r="U563" s="428" t="str">
        <f>IF(tabProjList[[#This Row],[Link 6]]&lt;&gt;"",HYPERLINK(tabProjList[[#This Row],[Link 6]],"Link 6"),"")</f>
        <v/>
      </c>
      <c r="V563" s="428" t="str">
        <f>IF(tabProjList[[#This Row],[Link 7]]&lt;&gt;"",HYPERLINK(tabProjList[[#This Row],[Link 7]],"Link 7"),"")</f>
        <v/>
      </c>
      <c r="W563" s="446" t="s">
        <v>927</v>
      </c>
      <c r="X563" s="446" t="s">
        <v>926</v>
      </c>
      <c r="Y563" s="446" t="s">
        <v>413</v>
      </c>
      <c r="Z563" s="446" t="s">
        <v>413</v>
      </c>
      <c r="AA563" s="446" t="s">
        <v>413</v>
      </c>
      <c r="AB563" s="446" t="s">
        <v>413</v>
      </c>
      <c r="AC563" s="446" t="s">
        <v>413</v>
      </c>
    </row>
    <row r="564" spans="1:29" hidden="1">
      <c r="A564" s="421" t="s">
        <v>925</v>
      </c>
      <c r="B564" s="422" t="s">
        <v>99</v>
      </c>
      <c r="C564" s="423" t="s">
        <v>924</v>
      </c>
      <c r="D564" s="450" t="s">
        <v>779</v>
      </c>
      <c r="E564" s="453">
        <v>2022</v>
      </c>
      <c r="F564" s="453" t="s">
        <v>413</v>
      </c>
      <c r="G564" s="453" t="s">
        <v>413</v>
      </c>
      <c r="H564" s="453" t="s">
        <v>413</v>
      </c>
      <c r="I564" s="450" t="s">
        <v>798</v>
      </c>
      <c r="J564" s="449"/>
      <c r="K564" s="448"/>
      <c r="L564" s="448"/>
      <c r="M564" s="427" t="s">
        <v>923</v>
      </c>
      <c r="N564" s="454" t="s">
        <v>113</v>
      </c>
      <c r="O564" s="446" t="s">
        <v>922</v>
      </c>
      <c r="P564" s="428" t="str">
        <f>IF(tabProjList[[#This Row],[Link 1]]&lt;&gt;"",HYPERLINK(tabProjList[[#This Row],[Link 1]],"Link 1"),"")</f>
        <v>Link 1</v>
      </c>
      <c r="Q564" s="428" t="str">
        <f>IF(tabProjList[[#This Row],[Link 2]]&lt;&gt;"",HYPERLINK(tabProjList[[#This Row],[Link 2]],"Link 2"),"")</f>
        <v/>
      </c>
      <c r="R564" s="428" t="str">
        <f>IF(tabProjList[[#This Row],[Link 3]]&lt;&gt;"",HYPERLINK(tabProjList[[#This Row],[Link 3]],"Link 3"),"")</f>
        <v/>
      </c>
      <c r="S564" s="428" t="str">
        <f>IF(tabProjList[[#This Row],[Link 4]]&lt;&gt;"",HYPERLINK(tabProjList[[#This Row],[Link 4]],"Link 4"),"")</f>
        <v/>
      </c>
      <c r="T564" s="428" t="str">
        <f>IF(tabProjList[[#This Row],[Link 5]]&lt;&gt;"",HYPERLINK(tabProjList[[#This Row],[Link 5]],"Link 5"),"")</f>
        <v/>
      </c>
      <c r="U564" s="428" t="str">
        <f>IF(tabProjList[[#This Row],[Link 6]]&lt;&gt;"",HYPERLINK(tabProjList[[#This Row],[Link 6]],"Link 6"),"")</f>
        <v/>
      </c>
      <c r="V564" s="428" t="str">
        <f>IF(tabProjList[[#This Row],[Link 7]]&lt;&gt;"",HYPERLINK(tabProjList[[#This Row],[Link 7]],"Link 7"),"")</f>
        <v/>
      </c>
      <c r="W564" s="446" t="s">
        <v>921</v>
      </c>
      <c r="X564" s="446" t="s">
        <v>413</v>
      </c>
      <c r="Y564" s="446" t="s">
        <v>413</v>
      </c>
      <c r="Z564" s="446" t="s">
        <v>413</v>
      </c>
      <c r="AA564" s="446" t="s">
        <v>413</v>
      </c>
      <c r="AB564" s="446" t="s">
        <v>413</v>
      </c>
      <c r="AC564" s="446" t="s">
        <v>413</v>
      </c>
    </row>
    <row r="565" spans="1:29" hidden="1">
      <c r="A565" s="434" t="s">
        <v>920</v>
      </c>
      <c r="B565" s="450" t="s">
        <v>427</v>
      </c>
      <c r="C565" s="423" t="s">
        <v>919</v>
      </c>
      <c r="D565" s="450" t="s">
        <v>107</v>
      </c>
      <c r="E565" s="451">
        <v>2022</v>
      </c>
      <c r="F565" s="451">
        <v>2025</v>
      </c>
      <c r="G565" s="451" t="s">
        <v>413</v>
      </c>
      <c r="H565" s="451" t="s">
        <v>413</v>
      </c>
      <c r="I565" s="450" t="s">
        <v>798</v>
      </c>
      <c r="J565" s="449"/>
      <c r="K565" s="448">
        <v>5</v>
      </c>
      <c r="L565" s="448">
        <v>5</v>
      </c>
      <c r="M565" s="427" t="s">
        <v>918</v>
      </c>
      <c r="N565" s="447" t="s">
        <v>113</v>
      </c>
      <c r="O565" s="446" t="s">
        <v>917</v>
      </c>
      <c r="P565" s="428" t="str">
        <f>IF(tabProjList[[#This Row],[Link 1]]&lt;&gt;"",HYPERLINK(tabProjList[[#This Row],[Link 1]],"Link 1"),"")</f>
        <v>Link 1</v>
      </c>
      <c r="Q565" s="428" t="str">
        <f>IF(tabProjList[[#This Row],[Link 2]]&lt;&gt;"",HYPERLINK(tabProjList[[#This Row],[Link 2]],"Link 2"),"")</f>
        <v/>
      </c>
      <c r="R565" s="428" t="str">
        <f>IF(tabProjList[[#This Row],[Link 3]]&lt;&gt;"",HYPERLINK(tabProjList[[#This Row],[Link 3]],"Link 3"),"")</f>
        <v/>
      </c>
      <c r="S565" s="428" t="str">
        <f>IF(tabProjList[[#This Row],[Link 4]]&lt;&gt;"",HYPERLINK(tabProjList[[#This Row],[Link 4]],"Link 4"),"")</f>
        <v/>
      </c>
      <c r="T565" s="428" t="str">
        <f>IF(tabProjList[[#This Row],[Link 5]]&lt;&gt;"",HYPERLINK(tabProjList[[#This Row],[Link 5]],"Link 5"),"")</f>
        <v/>
      </c>
      <c r="U565" s="428" t="str">
        <f>IF(tabProjList[[#This Row],[Link 6]]&lt;&gt;"",HYPERLINK(tabProjList[[#This Row],[Link 6]],"Link 6"),"")</f>
        <v/>
      </c>
      <c r="V565" s="428" t="str">
        <f>IF(tabProjList[[#This Row],[Link 7]]&lt;&gt;"",HYPERLINK(tabProjList[[#This Row],[Link 7]],"Link 7"),"")</f>
        <v/>
      </c>
      <c r="W565" s="446" t="s">
        <v>916</v>
      </c>
      <c r="X565" s="446" t="s">
        <v>413</v>
      </c>
      <c r="Y565" s="446" t="s">
        <v>413</v>
      </c>
      <c r="Z565" s="446" t="s">
        <v>413</v>
      </c>
      <c r="AA565" s="446" t="s">
        <v>413</v>
      </c>
      <c r="AB565" s="446" t="s">
        <v>413</v>
      </c>
      <c r="AC565" s="446" t="s">
        <v>413</v>
      </c>
    </row>
    <row r="566" spans="1:29" hidden="1">
      <c r="A566" s="434" t="s">
        <v>915</v>
      </c>
      <c r="B566" s="450" t="s">
        <v>910</v>
      </c>
      <c r="C566" s="423" t="s">
        <v>913</v>
      </c>
      <c r="D566" s="450" t="s">
        <v>908</v>
      </c>
      <c r="E566" s="451">
        <v>2022</v>
      </c>
      <c r="F566" s="451" t="s">
        <v>413</v>
      </c>
      <c r="G566" s="451">
        <v>2032</v>
      </c>
      <c r="H566" s="451" t="s">
        <v>413</v>
      </c>
      <c r="I566" s="450" t="s">
        <v>798</v>
      </c>
      <c r="J566" s="449">
        <v>1</v>
      </c>
      <c r="K566" s="448">
        <v>20</v>
      </c>
      <c r="L566" s="448">
        <v>20</v>
      </c>
      <c r="M566" s="427" t="s">
        <v>907</v>
      </c>
      <c r="N566" s="454"/>
      <c r="O566" s="446" t="s">
        <v>912</v>
      </c>
      <c r="P566" s="428" t="str">
        <f>IF(tabProjList[[#This Row],[Link 1]]&lt;&gt;"",HYPERLINK(tabProjList[[#This Row],[Link 1]],"Link 1"),"")</f>
        <v>Link 1</v>
      </c>
      <c r="Q566" s="428" t="str">
        <f>IF(tabProjList[[#This Row],[Link 2]]&lt;&gt;"",HYPERLINK(tabProjList[[#This Row],[Link 2]],"Link 2"),"")</f>
        <v/>
      </c>
      <c r="R566" s="428" t="str">
        <f>IF(tabProjList[[#This Row],[Link 3]]&lt;&gt;"",HYPERLINK(tabProjList[[#This Row],[Link 3]],"Link 3"),"")</f>
        <v/>
      </c>
      <c r="S566" s="428" t="str">
        <f>IF(tabProjList[[#This Row],[Link 4]]&lt;&gt;"",HYPERLINK(tabProjList[[#This Row],[Link 4]],"Link 4"),"")</f>
        <v/>
      </c>
      <c r="T566" s="428" t="str">
        <f>IF(tabProjList[[#This Row],[Link 5]]&lt;&gt;"",HYPERLINK(tabProjList[[#This Row],[Link 5]],"Link 5"),"")</f>
        <v/>
      </c>
      <c r="U566" s="428" t="str">
        <f>IF(tabProjList[[#This Row],[Link 6]]&lt;&gt;"",HYPERLINK(tabProjList[[#This Row],[Link 6]],"Link 6"),"")</f>
        <v/>
      </c>
      <c r="V566" s="428" t="str">
        <f>IF(tabProjList[[#This Row],[Link 7]]&lt;&gt;"",HYPERLINK(tabProjList[[#This Row],[Link 7]],"Link 7"),"")</f>
        <v/>
      </c>
      <c r="W566" s="446" t="s">
        <v>911</v>
      </c>
      <c r="X566" s="446" t="s">
        <v>413</v>
      </c>
      <c r="Y566" s="446" t="s">
        <v>413</v>
      </c>
      <c r="Z566" s="446" t="s">
        <v>413</v>
      </c>
      <c r="AA566" s="446" t="s">
        <v>413</v>
      </c>
      <c r="AB566" s="446" t="s">
        <v>413</v>
      </c>
      <c r="AC566" s="446" t="s">
        <v>413</v>
      </c>
    </row>
    <row r="567" spans="1:29" hidden="1">
      <c r="A567" s="434" t="s">
        <v>914</v>
      </c>
      <c r="B567" s="450" t="s">
        <v>910</v>
      </c>
      <c r="C567" s="423" t="s">
        <v>913</v>
      </c>
      <c r="D567" s="450" t="s">
        <v>908</v>
      </c>
      <c r="E567" s="451">
        <v>2022</v>
      </c>
      <c r="F567" s="451" t="s">
        <v>413</v>
      </c>
      <c r="G567" s="451">
        <v>2037</v>
      </c>
      <c r="H567" s="451" t="s">
        <v>413</v>
      </c>
      <c r="I567" s="450" t="s">
        <v>798</v>
      </c>
      <c r="J567" s="449">
        <v>2</v>
      </c>
      <c r="K567" s="448">
        <v>20</v>
      </c>
      <c r="L567" s="448">
        <v>20</v>
      </c>
      <c r="M567" s="427" t="s">
        <v>907</v>
      </c>
      <c r="N567" s="454"/>
      <c r="O567" s="446" t="s">
        <v>912</v>
      </c>
      <c r="P567" s="428" t="str">
        <f>IF(tabProjList[[#This Row],[Link 1]]&lt;&gt;"",HYPERLINK(tabProjList[[#This Row],[Link 1]],"Link 1"),"")</f>
        <v>Link 1</v>
      </c>
      <c r="Q567" s="428" t="str">
        <f>IF(tabProjList[[#This Row],[Link 2]]&lt;&gt;"",HYPERLINK(tabProjList[[#This Row],[Link 2]],"Link 2"),"")</f>
        <v/>
      </c>
      <c r="R567" s="428" t="str">
        <f>IF(tabProjList[[#This Row],[Link 3]]&lt;&gt;"",HYPERLINK(tabProjList[[#This Row],[Link 3]],"Link 3"),"")</f>
        <v/>
      </c>
      <c r="S567" s="428" t="str">
        <f>IF(tabProjList[[#This Row],[Link 4]]&lt;&gt;"",HYPERLINK(tabProjList[[#This Row],[Link 4]],"Link 4"),"")</f>
        <v/>
      </c>
      <c r="T567" s="428" t="str">
        <f>IF(tabProjList[[#This Row],[Link 5]]&lt;&gt;"",HYPERLINK(tabProjList[[#This Row],[Link 5]],"Link 5"),"")</f>
        <v/>
      </c>
      <c r="U567" s="428" t="str">
        <f>IF(tabProjList[[#This Row],[Link 6]]&lt;&gt;"",HYPERLINK(tabProjList[[#This Row],[Link 6]],"Link 6"),"")</f>
        <v/>
      </c>
      <c r="V567" s="428" t="str">
        <f>IF(tabProjList[[#This Row],[Link 7]]&lt;&gt;"",HYPERLINK(tabProjList[[#This Row],[Link 7]],"Link 7"),"")</f>
        <v/>
      </c>
      <c r="W567" s="446" t="s">
        <v>911</v>
      </c>
      <c r="X567" s="446" t="s">
        <v>413</v>
      </c>
      <c r="Y567" s="446" t="s">
        <v>413</v>
      </c>
      <c r="Z567" s="446" t="s">
        <v>413</v>
      </c>
      <c r="AA567" s="446" t="s">
        <v>413</v>
      </c>
      <c r="AB567" s="446" t="s">
        <v>413</v>
      </c>
      <c r="AC567" s="446" t="s">
        <v>413</v>
      </c>
    </row>
    <row r="568" spans="1:29" hidden="1">
      <c r="A568" s="434" t="s">
        <v>906</v>
      </c>
      <c r="B568" s="450" t="s">
        <v>910</v>
      </c>
      <c r="C568" s="423" t="s">
        <v>909</v>
      </c>
      <c r="D568" s="450" t="s">
        <v>908</v>
      </c>
      <c r="E568" s="451">
        <v>2023</v>
      </c>
      <c r="F568" s="451" t="s">
        <v>413</v>
      </c>
      <c r="G568" s="451">
        <v>2030</v>
      </c>
      <c r="H568" s="451" t="s">
        <v>413</v>
      </c>
      <c r="I568" s="450" t="s">
        <v>798</v>
      </c>
      <c r="J568" s="449"/>
      <c r="K568" s="448">
        <v>30</v>
      </c>
      <c r="L568" s="448">
        <v>30</v>
      </c>
      <c r="M568" s="427" t="s">
        <v>907</v>
      </c>
      <c r="N568" s="454"/>
      <c r="O568" s="446" t="s">
        <v>906</v>
      </c>
      <c r="P568" s="428" t="str">
        <f>IF(tabProjList[[#This Row],[Link 1]]&lt;&gt;"",HYPERLINK(tabProjList[[#This Row],[Link 1]],"Link 1"),"")</f>
        <v>Link 1</v>
      </c>
      <c r="Q568" s="428" t="str">
        <f>IF(tabProjList[[#This Row],[Link 2]]&lt;&gt;"",HYPERLINK(tabProjList[[#This Row],[Link 2]],"Link 2"),"")</f>
        <v/>
      </c>
      <c r="R568" s="428" t="str">
        <f>IF(tabProjList[[#This Row],[Link 3]]&lt;&gt;"",HYPERLINK(tabProjList[[#This Row],[Link 3]],"Link 3"),"")</f>
        <v/>
      </c>
      <c r="S568" s="428" t="str">
        <f>IF(tabProjList[[#This Row],[Link 4]]&lt;&gt;"",HYPERLINK(tabProjList[[#This Row],[Link 4]],"Link 4"),"")</f>
        <v/>
      </c>
      <c r="T568" s="428" t="str">
        <f>IF(tabProjList[[#This Row],[Link 5]]&lt;&gt;"",HYPERLINK(tabProjList[[#This Row],[Link 5]],"Link 5"),"")</f>
        <v/>
      </c>
      <c r="U568" s="428" t="str">
        <f>IF(tabProjList[[#This Row],[Link 6]]&lt;&gt;"",HYPERLINK(tabProjList[[#This Row],[Link 6]],"Link 6"),"")</f>
        <v/>
      </c>
      <c r="V568" s="428" t="str">
        <f>IF(tabProjList[[#This Row],[Link 7]]&lt;&gt;"",HYPERLINK(tabProjList[[#This Row],[Link 7]],"Link 7"),"")</f>
        <v/>
      </c>
      <c r="W568" s="446" t="s">
        <v>905</v>
      </c>
      <c r="X568" s="446" t="s">
        <v>413</v>
      </c>
      <c r="Y568" s="446" t="s">
        <v>413</v>
      </c>
      <c r="Z568" s="446" t="s">
        <v>413</v>
      </c>
      <c r="AA568" s="446" t="s">
        <v>413</v>
      </c>
      <c r="AB568" s="446" t="s">
        <v>413</v>
      </c>
      <c r="AC568" s="446" t="s">
        <v>413</v>
      </c>
    </row>
    <row r="569" spans="1:29" hidden="1">
      <c r="A569" s="434" t="s">
        <v>904</v>
      </c>
      <c r="B569" s="450" t="s">
        <v>263</v>
      </c>
      <c r="C569" s="423" t="s">
        <v>903</v>
      </c>
      <c r="D569" s="450" t="s">
        <v>892</v>
      </c>
      <c r="E569" s="451">
        <v>2022</v>
      </c>
      <c r="F569" s="451" t="s">
        <v>413</v>
      </c>
      <c r="G569" s="451" t="s">
        <v>413</v>
      </c>
      <c r="H569" s="451" t="s">
        <v>413</v>
      </c>
      <c r="I569" s="450" t="s">
        <v>798</v>
      </c>
      <c r="J569" s="449"/>
      <c r="K569" s="448"/>
      <c r="L569" s="448"/>
      <c r="M569" s="427" t="s">
        <v>899</v>
      </c>
      <c r="N569" s="447" t="s">
        <v>113</v>
      </c>
      <c r="O569" s="446"/>
      <c r="P569" s="428" t="str">
        <f>IF(tabProjList[[#This Row],[Link 1]]&lt;&gt;"",HYPERLINK(tabProjList[[#This Row],[Link 1]],"Link 1"),"")</f>
        <v/>
      </c>
      <c r="Q569" s="428" t="str">
        <f>IF(tabProjList[[#This Row],[Link 2]]&lt;&gt;"",HYPERLINK(tabProjList[[#This Row],[Link 2]],"Link 2"),"")</f>
        <v/>
      </c>
      <c r="R569" s="428" t="str">
        <f>IF(tabProjList[[#This Row],[Link 3]]&lt;&gt;"",HYPERLINK(tabProjList[[#This Row],[Link 3]],"Link 3"),"")</f>
        <v/>
      </c>
      <c r="S569" s="428" t="str">
        <f>IF(tabProjList[[#This Row],[Link 4]]&lt;&gt;"",HYPERLINK(tabProjList[[#This Row],[Link 4]],"Link 4"),"")</f>
        <v/>
      </c>
      <c r="T569" s="428" t="str">
        <f>IF(tabProjList[[#This Row],[Link 5]]&lt;&gt;"",HYPERLINK(tabProjList[[#This Row],[Link 5]],"Link 5"),"")</f>
        <v/>
      </c>
      <c r="U569" s="428" t="str">
        <f>IF(tabProjList[[#This Row],[Link 6]]&lt;&gt;"",HYPERLINK(tabProjList[[#This Row],[Link 6]],"Link 6"),"")</f>
        <v/>
      </c>
      <c r="V569" s="428" t="str">
        <f>IF(tabProjList[[#This Row],[Link 7]]&lt;&gt;"",HYPERLINK(tabProjList[[#This Row],[Link 7]],"Link 7"),"")</f>
        <v/>
      </c>
      <c r="W569" s="446" t="s">
        <v>413</v>
      </c>
      <c r="X569" s="446" t="s">
        <v>413</v>
      </c>
      <c r="Y569" s="446" t="s">
        <v>413</v>
      </c>
      <c r="Z569" s="446" t="s">
        <v>413</v>
      </c>
      <c r="AA569" s="446" t="s">
        <v>413</v>
      </c>
      <c r="AB569" s="446" t="s">
        <v>413</v>
      </c>
      <c r="AC569" s="446" t="s">
        <v>413</v>
      </c>
    </row>
    <row r="570" spans="1:29" hidden="1">
      <c r="A570" s="434" t="s">
        <v>902</v>
      </c>
      <c r="B570" s="450" t="s">
        <v>901</v>
      </c>
      <c r="C570" s="423" t="s">
        <v>900</v>
      </c>
      <c r="D570" s="450" t="s">
        <v>892</v>
      </c>
      <c r="E570" s="453" t="s">
        <v>413</v>
      </c>
      <c r="F570" s="453">
        <v>2023</v>
      </c>
      <c r="G570" s="453" t="s">
        <v>413</v>
      </c>
      <c r="H570" s="451" t="s">
        <v>413</v>
      </c>
      <c r="I570" s="450" t="s">
        <v>798</v>
      </c>
      <c r="J570" s="449"/>
      <c r="K570" s="448"/>
      <c r="L570" s="448"/>
      <c r="M570" s="427" t="s">
        <v>899</v>
      </c>
      <c r="N570" s="447" t="s">
        <v>898</v>
      </c>
      <c r="O570" s="446"/>
      <c r="P570" s="428" t="str">
        <f>IF(tabProjList[[#This Row],[Link 1]]&lt;&gt;"",HYPERLINK(tabProjList[[#This Row],[Link 1]],"Link 1"),"")</f>
        <v>Link 1</v>
      </c>
      <c r="Q570" s="428" t="str">
        <f>IF(tabProjList[[#This Row],[Link 2]]&lt;&gt;"",HYPERLINK(tabProjList[[#This Row],[Link 2]],"Link 2"),"")</f>
        <v>Link 2</v>
      </c>
      <c r="R570" s="428" t="str">
        <f>IF(tabProjList[[#This Row],[Link 3]]&lt;&gt;"",HYPERLINK(tabProjList[[#This Row],[Link 3]],"Link 3"),"")</f>
        <v/>
      </c>
      <c r="S570" s="428" t="str">
        <f>IF(tabProjList[[#This Row],[Link 4]]&lt;&gt;"",HYPERLINK(tabProjList[[#This Row],[Link 4]],"Link 4"),"")</f>
        <v/>
      </c>
      <c r="T570" s="428" t="str">
        <f>IF(tabProjList[[#This Row],[Link 5]]&lt;&gt;"",HYPERLINK(tabProjList[[#This Row],[Link 5]],"Link 5"),"")</f>
        <v/>
      </c>
      <c r="U570" s="428" t="str">
        <f>IF(tabProjList[[#This Row],[Link 6]]&lt;&gt;"",HYPERLINK(tabProjList[[#This Row],[Link 6]],"Link 6"),"")</f>
        <v/>
      </c>
      <c r="V570" s="428" t="str">
        <f>IF(tabProjList[[#This Row],[Link 7]]&lt;&gt;"",HYPERLINK(tabProjList[[#This Row],[Link 7]],"Link 7"),"")</f>
        <v/>
      </c>
      <c r="W570" s="446" t="s">
        <v>897</v>
      </c>
      <c r="X570" s="446" t="s">
        <v>896</v>
      </c>
      <c r="Y570" s="446" t="s">
        <v>413</v>
      </c>
      <c r="Z570" s="446" t="s">
        <v>413</v>
      </c>
      <c r="AA570" s="446" t="s">
        <v>413</v>
      </c>
      <c r="AB570" s="446" t="s">
        <v>413</v>
      </c>
      <c r="AC570" s="446" t="s">
        <v>413</v>
      </c>
    </row>
    <row r="571" spans="1:29" hidden="1">
      <c r="A571" s="434" t="s">
        <v>895</v>
      </c>
      <c r="B571" s="450" t="s">
        <v>894</v>
      </c>
      <c r="C571" s="423" t="s">
        <v>893</v>
      </c>
      <c r="D571" s="450" t="s">
        <v>892</v>
      </c>
      <c r="E571" s="451">
        <v>2015</v>
      </c>
      <c r="F571" s="451" t="s">
        <v>413</v>
      </c>
      <c r="G571" s="451">
        <v>2023</v>
      </c>
      <c r="H571" s="451" t="s">
        <v>413</v>
      </c>
      <c r="I571" s="450" t="s">
        <v>798</v>
      </c>
      <c r="J571" s="449"/>
      <c r="K571" s="448">
        <v>0.3</v>
      </c>
      <c r="L571" s="448">
        <v>0.3</v>
      </c>
      <c r="M571" s="452" t="s">
        <v>881</v>
      </c>
      <c r="N571" s="447" t="s">
        <v>891</v>
      </c>
      <c r="O571" s="446"/>
      <c r="P571" s="428" t="str">
        <f>IF(tabProjList[[#This Row],[Link 1]]&lt;&gt;"",HYPERLINK(tabProjList[[#This Row],[Link 1]],"Link 1"),"")</f>
        <v>Link 1</v>
      </c>
      <c r="Q571" s="428" t="str">
        <f>IF(tabProjList[[#This Row],[Link 2]]&lt;&gt;"",HYPERLINK(tabProjList[[#This Row],[Link 2]],"Link 2"),"")</f>
        <v>Link 2</v>
      </c>
      <c r="R571" s="428" t="str">
        <f>IF(tabProjList[[#This Row],[Link 3]]&lt;&gt;"",HYPERLINK(tabProjList[[#This Row],[Link 3]],"Link 3"),"")</f>
        <v>Link 3</v>
      </c>
      <c r="S571" s="428" t="str">
        <f>IF(tabProjList[[#This Row],[Link 4]]&lt;&gt;"",HYPERLINK(tabProjList[[#This Row],[Link 4]],"Link 4"),"")</f>
        <v/>
      </c>
      <c r="T571" s="428" t="str">
        <f>IF(tabProjList[[#This Row],[Link 5]]&lt;&gt;"",HYPERLINK(tabProjList[[#This Row],[Link 5]],"Link 5"),"")</f>
        <v/>
      </c>
      <c r="U571" s="428" t="str">
        <f>IF(tabProjList[[#This Row],[Link 6]]&lt;&gt;"",HYPERLINK(tabProjList[[#This Row],[Link 6]],"Link 6"),"")</f>
        <v/>
      </c>
      <c r="V571" s="428" t="str">
        <f>IF(tabProjList[[#This Row],[Link 7]]&lt;&gt;"",HYPERLINK(tabProjList[[#This Row],[Link 7]],"Link 7"),"")</f>
        <v/>
      </c>
      <c r="W571" s="446" t="s">
        <v>890</v>
      </c>
      <c r="X571" s="446" t="s">
        <v>889</v>
      </c>
      <c r="Y571" s="446" t="s">
        <v>888</v>
      </c>
      <c r="Z571" s="446" t="s">
        <v>413</v>
      </c>
      <c r="AA571" s="446" t="s">
        <v>413</v>
      </c>
      <c r="AB571" s="446" t="s">
        <v>413</v>
      </c>
      <c r="AC571" s="446" t="s">
        <v>413</v>
      </c>
    </row>
    <row r="572" spans="1:29" hidden="1">
      <c r="A572" s="434" t="s">
        <v>887</v>
      </c>
      <c r="B572" s="450" t="s">
        <v>110</v>
      </c>
      <c r="C572" s="423" t="s">
        <v>886</v>
      </c>
      <c r="D572" s="450" t="s">
        <v>779</v>
      </c>
      <c r="E572" s="451">
        <v>2022</v>
      </c>
      <c r="F572" s="451" t="s">
        <v>413</v>
      </c>
      <c r="G572" s="451">
        <v>2025</v>
      </c>
      <c r="H572" s="451" t="s">
        <v>413</v>
      </c>
      <c r="I572" s="450" t="s">
        <v>798</v>
      </c>
      <c r="J572" s="449"/>
      <c r="K572" s="448">
        <v>0.8</v>
      </c>
      <c r="L572" s="448">
        <v>0.8</v>
      </c>
      <c r="M572" s="427" t="s">
        <v>876</v>
      </c>
      <c r="N572" s="447" t="s">
        <v>113</v>
      </c>
      <c r="O572" s="446" t="s">
        <v>885</v>
      </c>
      <c r="P572" s="428" t="str">
        <f>IF(tabProjList[[#This Row],[Link 1]]&lt;&gt;"",HYPERLINK(tabProjList[[#This Row],[Link 1]],"Link 1"),"")</f>
        <v>Link 1</v>
      </c>
      <c r="Q572" s="428" t="str">
        <f>IF(tabProjList[[#This Row],[Link 2]]&lt;&gt;"",HYPERLINK(tabProjList[[#This Row],[Link 2]],"Link 2"),"")</f>
        <v/>
      </c>
      <c r="R572" s="428" t="str">
        <f>IF(tabProjList[[#This Row],[Link 3]]&lt;&gt;"",HYPERLINK(tabProjList[[#This Row],[Link 3]],"Link 3"),"")</f>
        <v/>
      </c>
      <c r="S572" s="428" t="str">
        <f>IF(tabProjList[[#This Row],[Link 4]]&lt;&gt;"",HYPERLINK(tabProjList[[#This Row],[Link 4]],"Link 4"),"")</f>
        <v/>
      </c>
      <c r="T572" s="428" t="str">
        <f>IF(tabProjList[[#This Row],[Link 5]]&lt;&gt;"",HYPERLINK(tabProjList[[#This Row],[Link 5]],"Link 5"),"")</f>
        <v/>
      </c>
      <c r="U572" s="428" t="str">
        <f>IF(tabProjList[[#This Row],[Link 6]]&lt;&gt;"",HYPERLINK(tabProjList[[#This Row],[Link 6]],"Link 6"),"")</f>
        <v/>
      </c>
      <c r="V572" s="428" t="str">
        <f>IF(tabProjList[[#This Row],[Link 7]]&lt;&gt;"",HYPERLINK(tabProjList[[#This Row],[Link 7]],"Link 7"),"")</f>
        <v/>
      </c>
      <c r="W572" s="446" t="s">
        <v>884</v>
      </c>
      <c r="X572" s="446" t="s">
        <v>413</v>
      </c>
      <c r="Y572" s="446" t="s">
        <v>413</v>
      </c>
      <c r="Z572" s="446" t="s">
        <v>413</v>
      </c>
      <c r="AA572" s="446" t="s">
        <v>413</v>
      </c>
      <c r="AB572" s="446" t="s">
        <v>413</v>
      </c>
      <c r="AC572" s="446" t="s">
        <v>413</v>
      </c>
    </row>
    <row r="573" spans="1:29" hidden="1">
      <c r="A573" s="434" t="s">
        <v>883</v>
      </c>
      <c r="B573" s="450" t="s">
        <v>110</v>
      </c>
      <c r="C573" s="423" t="s">
        <v>882</v>
      </c>
      <c r="D573" s="450" t="s">
        <v>779</v>
      </c>
      <c r="E573" s="451">
        <v>2021</v>
      </c>
      <c r="F573" s="451" t="s">
        <v>413</v>
      </c>
      <c r="G573" s="451" t="s">
        <v>413</v>
      </c>
      <c r="H573" s="451" t="s">
        <v>413</v>
      </c>
      <c r="I573" s="450" t="s">
        <v>798</v>
      </c>
      <c r="J573" s="449"/>
      <c r="K573" s="448">
        <v>0.8</v>
      </c>
      <c r="L573" s="448">
        <v>0.8</v>
      </c>
      <c r="M573" s="427" t="s">
        <v>881</v>
      </c>
      <c r="N573" s="447" t="s">
        <v>113</v>
      </c>
      <c r="O573" s="446"/>
      <c r="P573" s="428" t="str">
        <f>IF(tabProjList[[#This Row],[Link 1]]&lt;&gt;"",HYPERLINK(tabProjList[[#This Row],[Link 1]],"Link 1"),"")</f>
        <v>Link 1</v>
      </c>
      <c r="Q573" s="428" t="str">
        <f>IF(tabProjList[[#This Row],[Link 2]]&lt;&gt;"",HYPERLINK(tabProjList[[#This Row],[Link 2]],"Link 2"),"")</f>
        <v/>
      </c>
      <c r="R573" s="428" t="str">
        <f>IF(tabProjList[[#This Row],[Link 3]]&lt;&gt;"",HYPERLINK(tabProjList[[#This Row],[Link 3]],"Link 3"),"")</f>
        <v/>
      </c>
      <c r="S573" s="428" t="str">
        <f>IF(tabProjList[[#This Row],[Link 4]]&lt;&gt;"",HYPERLINK(tabProjList[[#This Row],[Link 4]],"Link 4"),"")</f>
        <v/>
      </c>
      <c r="T573" s="428" t="str">
        <f>IF(tabProjList[[#This Row],[Link 5]]&lt;&gt;"",HYPERLINK(tabProjList[[#This Row],[Link 5]],"Link 5"),"")</f>
        <v/>
      </c>
      <c r="U573" s="428" t="str">
        <f>IF(tabProjList[[#This Row],[Link 6]]&lt;&gt;"",HYPERLINK(tabProjList[[#This Row],[Link 6]],"Link 6"),"")</f>
        <v/>
      </c>
      <c r="V573" s="428" t="str">
        <f>IF(tabProjList[[#This Row],[Link 7]]&lt;&gt;"",HYPERLINK(tabProjList[[#This Row],[Link 7]],"Link 7"),"")</f>
        <v/>
      </c>
      <c r="W573" s="446" t="s">
        <v>880</v>
      </c>
      <c r="X573" s="446" t="s">
        <v>413</v>
      </c>
      <c r="Y573" s="446" t="s">
        <v>413</v>
      </c>
      <c r="Z573" s="446" t="s">
        <v>413</v>
      </c>
      <c r="AA573" s="446" t="s">
        <v>413</v>
      </c>
      <c r="AB573" s="446" t="s">
        <v>413</v>
      </c>
      <c r="AC573" s="446" t="s">
        <v>413</v>
      </c>
    </row>
    <row r="574" spans="1:29" hidden="1">
      <c r="A574" s="434" t="s">
        <v>879</v>
      </c>
      <c r="B574" s="450" t="s">
        <v>878</v>
      </c>
      <c r="C574" s="423" t="s">
        <v>877</v>
      </c>
      <c r="D574" s="450" t="s">
        <v>779</v>
      </c>
      <c r="E574" s="451">
        <v>2021</v>
      </c>
      <c r="F574" s="451" t="s">
        <v>413</v>
      </c>
      <c r="G574" s="451" t="s">
        <v>413</v>
      </c>
      <c r="H574" s="451" t="s">
        <v>413</v>
      </c>
      <c r="I574" s="450" t="s">
        <v>798</v>
      </c>
      <c r="J574" s="449"/>
      <c r="K574" s="448"/>
      <c r="L574" s="448"/>
      <c r="M574" s="427" t="s">
        <v>876</v>
      </c>
      <c r="N574" s="447" t="s">
        <v>113</v>
      </c>
      <c r="O574" s="446" t="s">
        <v>875</v>
      </c>
      <c r="P574" s="428" t="str">
        <f>IF(tabProjList[[#This Row],[Link 1]]&lt;&gt;"",HYPERLINK(tabProjList[[#This Row],[Link 1]],"Link 1"),"")</f>
        <v>Link 1</v>
      </c>
      <c r="Q574" s="428" t="str">
        <f>IF(tabProjList[[#This Row],[Link 2]]&lt;&gt;"",HYPERLINK(tabProjList[[#This Row],[Link 2]],"Link 2"),"")</f>
        <v>Link 2</v>
      </c>
      <c r="R574" s="428" t="str">
        <f>IF(tabProjList[[#This Row],[Link 3]]&lt;&gt;"",HYPERLINK(tabProjList[[#This Row],[Link 3]],"Link 3"),"")</f>
        <v/>
      </c>
      <c r="S574" s="428" t="str">
        <f>IF(tabProjList[[#This Row],[Link 4]]&lt;&gt;"",HYPERLINK(tabProjList[[#This Row],[Link 4]],"Link 4"),"")</f>
        <v/>
      </c>
      <c r="T574" s="428" t="str">
        <f>IF(tabProjList[[#This Row],[Link 5]]&lt;&gt;"",HYPERLINK(tabProjList[[#This Row],[Link 5]],"Link 5"),"")</f>
        <v/>
      </c>
      <c r="U574" s="428" t="str">
        <f>IF(tabProjList[[#This Row],[Link 6]]&lt;&gt;"",HYPERLINK(tabProjList[[#This Row],[Link 6]],"Link 6"),"")</f>
        <v/>
      </c>
      <c r="V574" s="428" t="str">
        <f>IF(tabProjList[[#This Row],[Link 7]]&lt;&gt;"",HYPERLINK(tabProjList[[#This Row],[Link 7]],"Link 7"),"")</f>
        <v/>
      </c>
      <c r="W574" s="446" t="s">
        <v>874</v>
      </c>
      <c r="X574" s="446" t="s">
        <v>873</v>
      </c>
      <c r="Y574" s="446" t="s">
        <v>413</v>
      </c>
      <c r="Z574" s="446" t="s">
        <v>413</v>
      </c>
      <c r="AA574" s="446" t="s">
        <v>413</v>
      </c>
      <c r="AB574" s="446" t="s">
        <v>413</v>
      </c>
      <c r="AC574" s="446" t="s">
        <v>413</v>
      </c>
    </row>
  </sheetData>
  <conditionalFormatting sqref="A501 C501:D501 G501:H502 K501:L502 A502:D502">
    <cfRule type="expression" dxfId="119" priority="34">
      <formula>ISNUMBER(SEARCH("Low",$A501))</formula>
    </cfRule>
  </conditionalFormatting>
  <conditionalFormatting sqref="A2:I433 A434:H454 B455:H458 A459:H480 A481:I484 A485:H496 B497:H497 A498:H499 M2:N574 J2:L499 I434:I480 I485:I502">
    <cfRule type="expression" dxfId="118" priority="29">
      <formula>#REF!="Yes"</formula>
    </cfRule>
  </conditionalFormatting>
  <conditionalFormatting sqref="A2:I433 J2:L499 M2:N574 A434:H454 I434:I480 B455:H458 A459:H480 A481:I484 A485:H496 I485:I502 B497:H497 A498:H499">
    <cfRule type="expression" dxfId="117" priority="30">
      <formula>ISNUMBER(SEARCH("Low",#REF!))</formula>
    </cfRule>
  </conditionalFormatting>
  <conditionalFormatting sqref="F2:F499 G498:G499">
    <cfRule type="expression" dxfId="116" priority="26">
      <formula>YEAR($F2)=YEAR(TODAY())</formula>
    </cfRule>
    <cfRule type="expression" dxfId="115" priority="27">
      <formula>YEAR($F2)&gt;YEAR(TODAY())</formula>
    </cfRule>
  </conditionalFormatting>
  <conditionalFormatting sqref="G2:G499 F425:F426">
    <cfRule type="expression" dxfId="114" priority="25">
      <formula>YEAR($G2)=YEAR(TODAY())</formula>
    </cfRule>
    <cfRule type="expression" dxfId="113" priority="28">
      <formula>YEAR($G2)&gt;YEAR(TODAY())</formula>
    </cfRule>
  </conditionalFormatting>
  <conditionalFormatting sqref="G501:G502">
    <cfRule type="expression" dxfId="112" priority="32">
      <formula>YEAR($J501)&gt;YEAR(TODAY())</formula>
    </cfRule>
    <cfRule type="expression" dxfId="111" priority="31">
      <formula>YEAR($J501)=YEAR(TODAY())</formula>
    </cfRule>
  </conditionalFormatting>
  <conditionalFormatting sqref="G571">
    <cfRule type="expression" dxfId="110" priority="1">
      <formula>YEAR($G571)=YEAR(TODAY())</formula>
    </cfRule>
    <cfRule type="expression" dxfId="109" priority="4">
      <formula>ISNUMBER(SEARCH("Low",#REF!))</formula>
    </cfRule>
    <cfRule type="expression" dxfId="108" priority="2">
      <formula>YEAR($G571)&gt;YEAR(TODAY())</formula>
    </cfRule>
    <cfRule type="expression" dxfId="107" priority="3">
      <formula>#REF!="Yes"</formula>
    </cfRule>
  </conditionalFormatting>
  <conditionalFormatting sqref="G501:H502 A501 C501:D501 K501:L502 A502:D502">
    <cfRule type="expression" dxfId="106" priority="33">
      <formula>$BH$3="Yes"</formula>
    </cfRule>
  </conditionalFormatting>
  <conditionalFormatting sqref="N2:N499">
    <cfRule type="expression" dxfId="105" priority="24">
      <formula>OR(#REF!="Need data",#REF!="Manual entry")</formula>
    </cfRule>
  </conditionalFormatting>
  <conditionalFormatting sqref="N495">
    <cfRule type="expression" dxfId="104" priority="5">
      <formula>OR(#REF!="Need data",#REF!="Manual entry")</formula>
    </cfRule>
    <cfRule type="expression" dxfId="103" priority="6">
      <formula>#REF!="Yes"</formula>
    </cfRule>
    <cfRule type="expression" dxfId="102" priority="7">
      <formula>ISNUMBER(SEARCH("Low",#REF!))</formula>
    </cfRule>
  </conditionalFormatting>
  <conditionalFormatting sqref="N497">
    <cfRule type="expression" dxfId="101" priority="10">
      <formula>ISNUMBER(SEARCH("Low",#REF!))</formula>
    </cfRule>
    <cfRule type="expression" dxfId="100" priority="8">
      <formula>OR(#REF!="Need data",#REF!="Manual entry")</formula>
    </cfRule>
    <cfRule type="expression" dxfId="99" priority="9">
      <formula>#REF!="Yes"</formula>
    </cfRule>
  </conditionalFormatting>
  <conditionalFormatting sqref="N500">
    <cfRule type="expression" dxfId="98" priority="21">
      <formula>OR(#REF!="Need data",#REF!="Manual entry")</formula>
    </cfRule>
    <cfRule type="expression" dxfId="97" priority="22">
      <formula>#REF!="Yes"</formula>
    </cfRule>
    <cfRule type="expression" dxfId="96" priority="23">
      <formula>ISNUMBER(SEARCH("Low",#REF!))</formula>
    </cfRule>
  </conditionalFormatting>
  <conditionalFormatting sqref="N501">
    <cfRule type="expression" dxfId="95" priority="18">
      <formula>OR(#REF!="Need data",#REF!="Manual entry")</formula>
    </cfRule>
    <cfRule type="expression" dxfId="94" priority="20">
      <formula>ISNUMBER(SEARCH("Low",#REF!))</formula>
    </cfRule>
    <cfRule type="expression" dxfId="93" priority="19">
      <formula>#REF!="Yes"</formula>
    </cfRule>
  </conditionalFormatting>
  <conditionalFormatting sqref="N502">
    <cfRule type="expression" dxfId="92" priority="17">
      <formula>ISNUMBER(SEARCH("Low",#REF!))</formula>
    </cfRule>
    <cfRule type="expression" dxfId="91" priority="16">
      <formula>#REF!="Yes"</formula>
    </cfRule>
    <cfRule type="expression" dxfId="90" priority="15">
      <formula>OR(#REF!="Need data",#REF!="Manual entry")</formula>
    </cfRule>
  </conditionalFormatting>
  <conditionalFormatting sqref="N561">
    <cfRule type="expression" dxfId="89" priority="14">
      <formula>OR(#REF!="Need data",#REF!="Manual entry")</formula>
    </cfRule>
  </conditionalFormatting>
  <conditionalFormatting sqref="N565">
    <cfRule type="expression" dxfId="88" priority="13">
      <formula>OR(#REF!="Need data",#REF!="Manual entry")</formula>
    </cfRule>
  </conditionalFormatting>
  <conditionalFormatting sqref="N566">
    <cfRule type="expression" dxfId="87" priority="12">
      <formula>OR(#REF!="Need data",#REF!="Manual entry")</formula>
    </cfRule>
  </conditionalFormatting>
  <conditionalFormatting sqref="N567">
    <cfRule type="expression" dxfId="86" priority="11">
      <formula>OR(#REF!="Need data",#REF!="Manual entry")</formula>
    </cfRule>
  </conditionalFormatting>
  <hyperlinks>
    <hyperlink ref="A282" r:id="rId1" display="Kairos@C" xr:uid="{67A0FD50-2B76-944E-851A-E839F9E69A24}"/>
  </hyperlinks>
  <pageMargins left="0.7" right="0.7" top="0.75" bottom="0.75" header="0.3" footer="0.3"/>
  <pageSetup paperSize="9" orientation="portrait" verticalDpi="0" r:id="rId2"/>
  <tableParts count="1">
    <tablePart r:id="rId3"/>
  </tableParts>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07A440-9372-E940-8003-5B937C025E3A}">
  <dimension ref="A1:AG984"/>
  <sheetViews>
    <sheetView zoomScale="40" zoomScaleNormal="70" workbookViewId="0">
      <selection activeCell="B52" sqref="B52"/>
    </sheetView>
  </sheetViews>
  <sheetFormatPr baseColWidth="10" defaultColWidth="0" defaultRowHeight="16"/>
  <cols>
    <col min="1" max="1" width="5.33203125" style="280" customWidth="1"/>
    <col min="2" max="2" width="158.83203125" style="268" customWidth="1"/>
    <col min="3" max="3" width="19.83203125" style="268" customWidth="1"/>
    <col min="4" max="5" width="6.5" style="268" customWidth="1"/>
    <col min="6" max="6" width="19.33203125" style="268" customWidth="1"/>
    <col min="7" max="8" width="20.83203125" style="268" customWidth="1"/>
    <col min="9" max="9" width="10.83203125" style="268" customWidth="1"/>
    <col min="10" max="11" width="15.5" style="268" customWidth="1"/>
    <col min="12" max="12" width="9.5" style="268" customWidth="1"/>
    <col min="13" max="33" width="0" style="268" hidden="1" customWidth="1"/>
    <col min="34" max="16384" width="9.1640625" style="268" hidden="1"/>
  </cols>
  <sheetData>
    <row r="1" spans="1:12" s="246" customFormat="1" ht="25">
      <c r="A1" s="583" t="s">
        <v>275</v>
      </c>
      <c r="B1" s="583"/>
      <c r="C1" s="583"/>
      <c r="D1" s="583"/>
      <c r="E1" s="583"/>
      <c r="F1" s="583"/>
      <c r="G1" s="583"/>
      <c r="H1" s="583"/>
      <c r="I1" s="583"/>
      <c r="J1" s="583"/>
      <c r="K1" s="583"/>
      <c r="L1" s="584"/>
    </row>
    <row r="2" spans="1:12" s="246" customFormat="1">
      <c r="A2" s="585" t="s">
        <v>276</v>
      </c>
      <c r="B2" s="585" t="s">
        <v>277</v>
      </c>
      <c r="C2" s="585" t="s">
        <v>92</v>
      </c>
      <c r="D2" s="587" t="s">
        <v>278</v>
      </c>
      <c r="E2" s="587" t="s">
        <v>279</v>
      </c>
      <c r="F2" s="585" t="s">
        <v>280</v>
      </c>
      <c r="G2" s="247" t="s">
        <v>281</v>
      </c>
      <c r="H2" s="248"/>
      <c r="I2" s="249" t="s">
        <v>282</v>
      </c>
      <c r="J2" s="249" t="s">
        <v>283</v>
      </c>
      <c r="K2" s="250"/>
      <c r="L2" s="252" t="s">
        <v>284</v>
      </c>
    </row>
    <row r="3" spans="1:12" s="246" customFormat="1" ht="72.75" customHeight="1">
      <c r="A3" s="586"/>
      <c r="B3" s="586"/>
      <c r="C3" s="586"/>
      <c r="D3" s="588"/>
      <c r="E3" s="588"/>
      <c r="F3" s="586"/>
      <c r="G3" s="253"/>
      <c r="H3" s="251" t="s">
        <v>285</v>
      </c>
      <c r="I3" s="254"/>
      <c r="J3" s="254"/>
      <c r="K3" s="253" t="s">
        <v>286</v>
      </c>
      <c r="L3" s="255"/>
    </row>
    <row r="4" spans="1:12" s="246" customFormat="1" ht="31">
      <c r="A4" s="256" t="s">
        <v>287</v>
      </c>
      <c r="B4" s="257" t="s">
        <v>288</v>
      </c>
      <c r="C4" s="257" t="s">
        <v>289</v>
      </c>
      <c r="D4" s="258" t="s">
        <v>290</v>
      </c>
      <c r="E4" s="258" t="s">
        <v>291</v>
      </c>
      <c r="F4" s="259" t="s">
        <v>292</v>
      </c>
      <c r="G4" s="259" t="s">
        <v>293</v>
      </c>
      <c r="H4" s="259" t="s">
        <v>294</v>
      </c>
      <c r="I4" s="259" t="s">
        <v>297</v>
      </c>
      <c r="J4" s="259" t="s">
        <v>299</v>
      </c>
      <c r="K4" s="259" t="s">
        <v>300</v>
      </c>
      <c r="L4" s="260" t="s">
        <v>301</v>
      </c>
    </row>
    <row r="5" spans="1:12" ht="32.25" customHeight="1">
      <c r="A5" s="261">
        <v>1</v>
      </c>
      <c r="B5" s="262" t="s">
        <v>43</v>
      </c>
      <c r="C5" s="263"/>
      <c r="D5" s="264">
        <v>2022</v>
      </c>
      <c r="E5" s="265"/>
      <c r="F5" s="265"/>
      <c r="G5" s="266"/>
      <c r="H5" s="265"/>
      <c r="I5" s="265"/>
      <c r="J5" s="265"/>
      <c r="K5" s="345">
        <v>4000</v>
      </c>
      <c r="L5" s="237" t="s">
        <v>304</v>
      </c>
    </row>
    <row r="6" spans="1:12" ht="32.25" customHeight="1">
      <c r="A6" s="261">
        <v>2</v>
      </c>
      <c r="B6" s="262" t="s">
        <v>4</v>
      </c>
      <c r="C6" s="263"/>
      <c r="D6" s="264">
        <v>2022</v>
      </c>
      <c r="E6" s="265"/>
      <c r="F6" s="265"/>
      <c r="G6" s="266"/>
      <c r="H6" s="265"/>
      <c r="I6" s="265"/>
      <c r="J6" s="265"/>
      <c r="K6" s="345">
        <v>365</v>
      </c>
      <c r="L6" s="237" t="s">
        <v>304</v>
      </c>
    </row>
    <row r="7" spans="1:12" ht="32.25" customHeight="1">
      <c r="A7" s="261">
        <v>3</v>
      </c>
      <c r="B7" s="262" t="s">
        <v>48</v>
      </c>
      <c r="C7" s="263"/>
      <c r="D7" s="264">
        <v>2022</v>
      </c>
      <c r="E7" s="265"/>
      <c r="F7" s="265"/>
      <c r="G7" s="266"/>
      <c r="H7" s="265"/>
      <c r="I7" s="265"/>
      <c r="J7" s="265"/>
      <c r="K7" s="345">
        <v>100</v>
      </c>
      <c r="L7" s="237" t="s">
        <v>304</v>
      </c>
    </row>
    <row r="8" spans="1:12" ht="32.25" customHeight="1">
      <c r="A8" s="261">
        <v>4</v>
      </c>
      <c r="B8" s="262" t="s">
        <v>305</v>
      </c>
      <c r="C8" s="263"/>
      <c r="D8" s="264">
        <v>2022</v>
      </c>
      <c r="E8" s="265"/>
      <c r="F8" s="265"/>
      <c r="G8" s="266"/>
      <c r="H8" s="265"/>
      <c r="I8" s="265"/>
      <c r="J8" s="265"/>
      <c r="K8" s="345">
        <v>1000</v>
      </c>
      <c r="L8" s="237" t="s">
        <v>304</v>
      </c>
    </row>
    <row r="9" spans="1:12" ht="32.25" customHeight="1">
      <c r="A9" s="261">
        <v>5</v>
      </c>
      <c r="B9" s="262" t="s">
        <v>129</v>
      </c>
      <c r="C9" s="263"/>
      <c r="D9" s="264">
        <v>2022</v>
      </c>
      <c r="E9" s="265"/>
      <c r="F9" s="265"/>
      <c r="G9" s="266"/>
      <c r="H9" s="265"/>
      <c r="I9" s="265"/>
      <c r="J9" s="265"/>
      <c r="K9" s="345">
        <v>1000</v>
      </c>
      <c r="L9" s="237" t="s">
        <v>304</v>
      </c>
    </row>
    <row r="10" spans="1:12" ht="32.25" customHeight="1">
      <c r="A10" s="261">
        <v>6</v>
      </c>
      <c r="B10" s="262" t="s">
        <v>51</v>
      </c>
      <c r="C10" s="263"/>
      <c r="D10" s="264">
        <v>2023</v>
      </c>
      <c r="E10" s="265"/>
      <c r="F10" s="265"/>
      <c r="G10" s="266"/>
      <c r="H10" s="265"/>
      <c r="I10" s="265"/>
      <c r="J10" s="265"/>
      <c r="K10" s="345">
        <v>365</v>
      </c>
      <c r="L10" s="237" t="s">
        <v>304</v>
      </c>
    </row>
    <row r="11" spans="1:12" ht="32.25" customHeight="1">
      <c r="A11" s="261">
        <v>7</v>
      </c>
      <c r="B11" s="262" t="s">
        <v>8</v>
      </c>
      <c r="C11" s="263"/>
      <c r="D11" s="264">
        <v>2023</v>
      </c>
      <c r="E11" s="265"/>
      <c r="F11" s="265"/>
      <c r="G11" s="266"/>
      <c r="H11" s="265"/>
      <c r="I11" s="265"/>
      <c r="J11" s="261"/>
      <c r="K11" s="345">
        <v>100</v>
      </c>
      <c r="L11" s="237" t="s">
        <v>304</v>
      </c>
    </row>
    <row r="12" spans="1:12" ht="32.25" customHeight="1">
      <c r="A12" s="261">
        <v>8</v>
      </c>
      <c r="B12" s="262" t="s">
        <v>308</v>
      </c>
      <c r="C12" s="263"/>
      <c r="D12" s="264">
        <v>2023</v>
      </c>
      <c r="E12" s="265"/>
      <c r="F12" s="265"/>
      <c r="G12" s="266"/>
      <c r="H12" s="265"/>
      <c r="I12" s="265"/>
      <c r="J12" s="261"/>
      <c r="K12" s="345">
        <v>1000</v>
      </c>
      <c r="L12" s="237" t="s">
        <v>304</v>
      </c>
    </row>
    <row r="13" spans="1:12" ht="32.25" customHeight="1">
      <c r="A13" s="261">
        <v>9</v>
      </c>
      <c r="B13" s="262" t="s">
        <v>133</v>
      </c>
      <c r="C13" s="263"/>
      <c r="D13" s="264">
        <v>2023</v>
      </c>
      <c r="E13" s="265"/>
      <c r="F13" s="265"/>
      <c r="G13" s="266"/>
      <c r="H13" s="265"/>
      <c r="I13" s="265"/>
      <c r="J13" s="261"/>
      <c r="K13" s="345">
        <v>100</v>
      </c>
      <c r="L13" s="237" t="s">
        <v>304</v>
      </c>
    </row>
    <row r="14" spans="1:12" ht="32.25" customHeight="1">
      <c r="A14" s="261">
        <v>10</v>
      </c>
      <c r="B14" s="269" t="s">
        <v>56</v>
      </c>
      <c r="C14" s="270"/>
      <c r="D14" s="271">
        <v>2024</v>
      </c>
      <c r="E14" s="265"/>
      <c r="F14" s="265"/>
      <c r="G14" s="266"/>
      <c r="H14" s="265"/>
      <c r="I14" s="265"/>
      <c r="J14" s="261"/>
      <c r="K14" s="346">
        <v>1000000</v>
      </c>
      <c r="L14" s="237" t="s">
        <v>304</v>
      </c>
    </row>
    <row r="15" spans="1:12" ht="32.25" customHeight="1">
      <c r="A15" s="261">
        <v>11</v>
      </c>
      <c r="B15" s="269">
        <v>4401</v>
      </c>
      <c r="C15" s="270"/>
      <c r="D15" s="271">
        <v>2024</v>
      </c>
      <c r="E15" s="265"/>
      <c r="F15" s="265"/>
      <c r="G15" s="266"/>
      <c r="H15" s="265"/>
      <c r="I15" s="265"/>
      <c r="J15" s="261"/>
      <c r="K15" s="346">
        <v>3000</v>
      </c>
      <c r="L15" s="237" t="s">
        <v>304</v>
      </c>
    </row>
    <row r="16" spans="1:12" ht="32.25" customHeight="1">
      <c r="A16" s="261">
        <v>12</v>
      </c>
      <c r="B16" s="269" t="s">
        <v>313</v>
      </c>
      <c r="C16" s="270"/>
      <c r="D16" s="271">
        <v>2024</v>
      </c>
      <c r="E16" s="265"/>
      <c r="F16" s="265"/>
      <c r="G16" s="266"/>
      <c r="H16" s="265"/>
      <c r="I16" s="265"/>
      <c r="J16" s="272"/>
      <c r="K16" s="346">
        <v>2000</v>
      </c>
      <c r="L16" s="237" t="s">
        <v>304</v>
      </c>
    </row>
    <row r="17" spans="1:12" ht="32.25" customHeight="1">
      <c r="A17" s="261">
        <v>13</v>
      </c>
      <c r="B17" s="269" t="s">
        <v>315</v>
      </c>
      <c r="C17" s="270"/>
      <c r="D17" s="271">
        <v>2024</v>
      </c>
      <c r="E17" s="265"/>
      <c r="F17" s="265"/>
      <c r="G17" s="266"/>
      <c r="H17" s="265"/>
      <c r="I17" s="265"/>
      <c r="J17" s="272"/>
      <c r="K17" s="346">
        <v>500000</v>
      </c>
      <c r="L17" s="237" t="s">
        <v>304</v>
      </c>
    </row>
    <row r="18" spans="1:12" ht="32.25" customHeight="1">
      <c r="A18" s="261">
        <v>14</v>
      </c>
      <c r="B18" s="262" t="s">
        <v>58</v>
      </c>
      <c r="C18" s="263"/>
      <c r="D18" s="264">
        <v>2025</v>
      </c>
      <c r="E18" s="265"/>
      <c r="F18" s="265"/>
      <c r="G18" s="266"/>
      <c r="H18" s="265"/>
      <c r="I18" s="265"/>
      <c r="J18" s="261"/>
      <c r="K18" s="345">
        <v>365</v>
      </c>
      <c r="L18" s="237" t="s">
        <v>304</v>
      </c>
    </row>
    <row r="19" spans="1:12" ht="32.25" customHeight="1">
      <c r="A19" s="261">
        <v>15</v>
      </c>
      <c r="B19" s="262" t="s">
        <v>60</v>
      </c>
      <c r="C19" s="263"/>
      <c r="D19" s="264">
        <v>2025</v>
      </c>
      <c r="E19" s="265"/>
      <c r="F19" s="265"/>
      <c r="G19" s="266"/>
      <c r="H19" s="265"/>
      <c r="I19" s="265"/>
      <c r="J19" s="261"/>
      <c r="K19" s="345">
        <v>1000000</v>
      </c>
      <c r="L19" s="237" t="s">
        <v>304</v>
      </c>
    </row>
    <row r="20" spans="1:12" ht="32.25" customHeight="1">
      <c r="A20" s="261">
        <v>16</v>
      </c>
      <c r="B20" s="262" t="s">
        <v>62</v>
      </c>
      <c r="C20" s="263"/>
      <c r="D20" s="264">
        <v>2025</v>
      </c>
      <c r="E20" s="265"/>
      <c r="F20" s="265"/>
      <c r="G20" s="266"/>
      <c r="H20" s="265"/>
      <c r="I20" s="265"/>
      <c r="J20" s="261"/>
      <c r="K20" s="345">
        <v>100</v>
      </c>
      <c r="L20" s="237" t="s">
        <v>304</v>
      </c>
    </row>
    <row r="21" spans="1:12" ht="32.25" customHeight="1">
      <c r="A21" s="261">
        <v>17</v>
      </c>
      <c r="B21" s="262" t="s">
        <v>65</v>
      </c>
      <c r="C21" s="263"/>
      <c r="D21" s="264">
        <v>2025</v>
      </c>
      <c r="E21" s="265"/>
      <c r="F21" s="265"/>
      <c r="G21" s="266"/>
      <c r="H21" s="265"/>
      <c r="I21" s="265"/>
      <c r="J21" s="261"/>
      <c r="K21" s="345">
        <v>100</v>
      </c>
      <c r="L21" s="237" t="s">
        <v>304</v>
      </c>
    </row>
    <row r="22" spans="1:12" ht="32.25" customHeight="1">
      <c r="A22" s="261">
        <v>18</v>
      </c>
      <c r="B22" s="262" t="s">
        <v>317</v>
      </c>
      <c r="C22" s="263"/>
      <c r="D22" s="264">
        <v>2025</v>
      </c>
      <c r="E22" s="265"/>
      <c r="F22" s="265"/>
      <c r="G22" s="266"/>
      <c r="H22" s="265"/>
      <c r="I22" s="265"/>
      <c r="J22" s="261"/>
      <c r="K22" s="345">
        <v>100</v>
      </c>
      <c r="L22" s="237" t="s">
        <v>304</v>
      </c>
    </row>
    <row r="23" spans="1:12" ht="32.25" customHeight="1">
      <c r="A23" s="261">
        <v>19</v>
      </c>
      <c r="B23" s="262" t="s">
        <v>68</v>
      </c>
      <c r="C23" s="263"/>
      <c r="D23" s="264">
        <v>2025</v>
      </c>
      <c r="E23" s="265"/>
      <c r="F23" s="265"/>
      <c r="G23" s="262"/>
      <c r="H23" s="265"/>
      <c r="I23" s="265"/>
      <c r="J23" s="265"/>
      <c r="K23" s="345">
        <v>36000</v>
      </c>
      <c r="L23" s="237" t="s">
        <v>304</v>
      </c>
    </row>
    <row r="24" spans="1:12" ht="32.25" customHeight="1">
      <c r="A24" s="261">
        <v>20</v>
      </c>
      <c r="B24" s="262" t="s">
        <v>86</v>
      </c>
      <c r="C24" s="263"/>
      <c r="D24" s="264">
        <v>2025</v>
      </c>
      <c r="E24" s="265"/>
      <c r="F24" s="265"/>
      <c r="G24" s="266"/>
      <c r="H24" s="265"/>
      <c r="I24" s="265"/>
      <c r="J24" s="261"/>
      <c r="K24" s="345">
        <v>100000</v>
      </c>
      <c r="L24" s="237" t="s">
        <v>304</v>
      </c>
    </row>
    <row r="25" spans="1:12" ht="32.25" customHeight="1">
      <c r="A25" s="261"/>
      <c r="B25" s="262"/>
      <c r="E25" s="265"/>
      <c r="F25" s="265"/>
      <c r="G25" s="262"/>
      <c r="H25" s="265"/>
      <c r="I25" s="265"/>
      <c r="J25" s="265"/>
    </row>
    <row r="26" spans="1:12" ht="32.25" customHeight="1">
      <c r="A26" s="261"/>
      <c r="B26" s="262"/>
      <c r="E26" s="265"/>
      <c r="F26" s="265"/>
      <c r="G26" s="262"/>
      <c r="H26" s="265"/>
      <c r="I26" s="265"/>
      <c r="J26" s="265"/>
    </row>
    <row r="27" spans="1:12" ht="32.25" customHeight="1">
      <c r="A27" s="261"/>
      <c r="B27" s="262"/>
      <c r="E27" s="265"/>
      <c r="F27" s="265"/>
      <c r="G27" s="262"/>
      <c r="H27" s="265"/>
      <c r="I27" s="265"/>
      <c r="J27" s="265"/>
    </row>
    <row r="28" spans="1:12" ht="32.25" customHeight="1">
      <c r="A28" s="261"/>
      <c r="B28" s="262"/>
      <c r="E28" s="265"/>
      <c r="F28" s="265"/>
      <c r="G28" s="262"/>
      <c r="H28" s="265"/>
      <c r="I28" s="265"/>
      <c r="J28" s="265"/>
    </row>
    <row r="29" spans="1:12" ht="32.25" customHeight="1">
      <c r="A29" s="261"/>
      <c r="B29" s="262"/>
      <c r="C29" s="273"/>
      <c r="E29" s="265"/>
      <c r="F29" s="265"/>
      <c r="G29" s="262"/>
      <c r="H29" s="265"/>
      <c r="I29" s="265"/>
      <c r="J29" s="265"/>
    </row>
    <row r="30" spans="1:12" ht="32.25" customHeight="1">
      <c r="A30" s="261"/>
      <c r="B30" s="262"/>
      <c r="C30" s="273"/>
      <c r="D30" s="274"/>
      <c r="E30" s="265"/>
      <c r="F30" s="265"/>
      <c r="G30" s="262"/>
      <c r="H30" s="265"/>
      <c r="I30" s="265"/>
      <c r="J30" s="265"/>
    </row>
    <row r="31" spans="1:12" ht="32.25" customHeight="1">
      <c r="A31" s="261"/>
      <c r="B31" s="262"/>
      <c r="C31" s="275"/>
      <c r="D31" s="264"/>
      <c r="E31" s="265"/>
      <c r="F31" s="265"/>
      <c r="G31" s="262"/>
      <c r="H31" s="265"/>
      <c r="I31" s="265"/>
      <c r="J31" s="265"/>
      <c r="K31" s="264"/>
    </row>
    <row r="32" spans="1:12" ht="32.25" customHeight="1">
      <c r="A32" s="261"/>
      <c r="B32" s="262"/>
      <c r="C32" s="275"/>
      <c r="D32" s="264"/>
      <c r="E32" s="265"/>
      <c r="F32" s="265"/>
      <c r="G32" s="262"/>
      <c r="H32" s="265"/>
      <c r="I32" s="265"/>
      <c r="J32" s="265"/>
      <c r="K32" s="264"/>
    </row>
    <row r="33" spans="1:11" ht="32.25" customHeight="1">
      <c r="A33" s="261"/>
      <c r="B33" s="262"/>
      <c r="C33" s="275"/>
      <c r="D33" s="264"/>
      <c r="E33" s="265"/>
      <c r="F33" s="265"/>
      <c r="G33" s="262"/>
      <c r="H33" s="265"/>
      <c r="I33" s="265"/>
      <c r="J33" s="265"/>
      <c r="K33" s="264"/>
    </row>
    <row r="34" spans="1:11" ht="32.25" customHeight="1">
      <c r="A34" s="261"/>
      <c r="B34" s="262"/>
      <c r="C34" s="273"/>
      <c r="D34" s="274"/>
      <c r="E34" s="265"/>
      <c r="F34" s="265"/>
      <c r="G34" s="262"/>
      <c r="H34" s="265"/>
      <c r="I34" s="265"/>
      <c r="J34" s="265"/>
    </row>
    <row r="35" spans="1:11" ht="32.25" customHeight="1">
      <c r="A35" s="261"/>
      <c r="B35" s="262"/>
      <c r="C35" s="273"/>
      <c r="E35" s="265"/>
      <c r="F35" s="265"/>
      <c r="G35" s="262"/>
      <c r="H35" s="265"/>
      <c r="I35" s="265"/>
      <c r="J35" s="265"/>
    </row>
    <row r="36" spans="1:11" ht="32.25" customHeight="1">
      <c r="A36" s="261"/>
      <c r="B36" s="262"/>
      <c r="C36" s="275"/>
      <c r="D36" s="264"/>
      <c r="E36" s="265"/>
      <c r="F36" s="265"/>
      <c r="G36" s="262"/>
      <c r="H36" s="265"/>
      <c r="I36" s="265"/>
      <c r="J36" s="265"/>
      <c r="K36" s="264"/>
    </row>
    <row r="37" spans="1:11" ht="32.25" customHeight="1">
      <c r="A37" s="261"/>
      <c r="C37" s="275"/>
      <c r="E37" s="265"/>
      <c r="F37" s="265"/>
      <c r="H37" s="265"/>
      <c r="I37" s="265"/>
      <c r="J37" s="265"/>
    </row>
    <row r="38" spans="1:11" ht="32.25" customHeight="1">
      <c r="A38" s="261"/>
      <c r="B38" s="262"/>
      <c r="C38" s="273"/>
      <c r="E38" s="265"/>
      <c r="F38" s="265"/>
      <c r="G38" s="262"/>
      <c r="H38" s="265"/>
      <c r="I38" s="265"/>
      <c r="J38" s="265"/>
    </row>
    <row r="39" spans="1:11" ht="32.25" customHeight="1">
      <c r="A39" s="261"/>
      <c r="B39" s="262"/>
      <c r="C39" s="273"/>
      <c r="D39" s="274"/>
      <c r="E39" s="265"/>
      <c r="F39" s="265"/>
      <c r="G39" s="262"/>
      <c r="H39" s="265"/>
      <c r="I39" s="265"/>
      <c r="J39" s="265"/>
    </row>
    <row r="40" spans="1:11" ht="32.25" customHeight="1">
      <c r="A40" s="261"/>
      <c r="B40" s="262"/>
      <c r="C40" s="275"/>
      <c r="D40" s="264"/>
      <c r="E40" s="265"/>
      <c r="F40" s="265"/>
      <c r="G40" s="262"/>
      <c r="H40" s="265"/>
      <c r="I40" s="265"/>
      <c r="J40" s="265"/>
      <c r="K40" s="264"/>
    </row>
    <row r="41" spans="1:11" ht="32.25" customHeight="1">
      <c r="A41" s="261"/>
      <c r="B41" s="262"/>
      <c r="C41" s="275"/>
      <c r="D41" s="264"/>
      <c r="E41" s="265"/>
      <c r="F41" s="265"/>
      <c r="G41" s="262"/>
      <c r="H41" s="265"/>
      <c r="I41" s="265"/>
      <c r="J41" s="265"/>
      <c r="K41" s="264"/>
    </row>
    <row r="42" spans="1:11" ht="32.25" customHeight="1">
      <c r="A42" s="261"/>
      <c r="B42" s="262"/>
      <c r="C42" s="273"/>
      <c r="E42" s="265"/>
      <c r="F42" s="265"/>
      <c r="G42" s="265"/>
      <c r="H42" s="265"/>
      <c r="I42" s="265"/>
      <c r="J42" s="265"/>
      <c r="K42" s="264"/>
    </row>
    <row r="43" spans="1:11" ht="32.25" customHeight="1">
      <c r="A43" s="261"/>
      <c r="B43" s="262"/>
      <c r="C43" s="275"/>
      <c r="D43" s="264"/>
      <c r="E43" s="265"/>
      <c r="F43" s="265"/>
      <c r="G43" s="265"/>
      <c r="H43" s="265"/>
      <c r="I43" s="265"/>
      <c r="J43" s="265"/>
      <c r="K43" s="264"/>
    </row>
    <row r="44" spans="1:11" ht="32.25" customHeight="1">
      <c r="A44" s="261"/>
      <c r="B44" s="262"/>
      <c r="C44" s="275"/>
      <c r="D44" s="264"/>
      <c r="E44" s="265"/>
      <c r="F44" s="265"/>
      <c r="G44" s="265"/>
      <c r="H44" s="265"/>
      <c r="I44" s="265"/>
      <c r="J44" s="265"/>
      <c r="K44" s="264"/>
    </row>
    <row r="45" spans="1:11" ht="32.25" customHeight="1">
      <c r="A45" s="261"/>
      <c r="B45" s="262"/>
      <c r="C45" s="275"/>
      <c r="D45" s="264"/>
      <c r="E45" s="265"/>
      <c r="F45" s="265"/>
      <c r="G45" s="265"/>
      <c r="H45" s="265"/>
      <c r="I45" s="265"/>
      <c r="J45" s="265"/>
      <c r="K45" s="264"/>
    </row>
    <row r="46" spans="1:11" ht="32.25" customHeight="1">
      <c r="A46" s="261"/>
      <c r="B46" s="262"/>
      <c r="C46" s="275"/>
      <c r="D46" s="264"/>
      <c r="E46" s="265"/>
      <c r="F46" s="265"/>
      <c r="G46" s="265"/>
      <c r="H46" s="265"/>
      <c r="I46" s="265"/>
      <c r="J46" s="265"/>
      <c r="K46" s="264"/>
    </row>
    <row r="47" spans="1:11" ht="32.25" customHeight="1">
      <c r="A47" s="261"/>
      <c r="B47" s="262"/>
      <c r="C47" s="275"/>
      <c r="D47" s="264"/>
      <c r="E47" s="265"/>
      <c r="F47" s="265"/>
      <c r="G47" s="265"/>
      <c r="H47" s="265"/>
      <c r="I47" s="265"/>
      <c r="J47" s="265"/>
      <c r="K47" s="264"/>
    </row>
    <row r="48" spans="1:11" ht="32.25" customHeight="1">
      <c r="A48" s="261"/>
      <c r="B48" s="262"/>
      <c r="C48" s="275"/>
      <c r="D48" s="274"/>
      <c r="E48" s="265"/>
      <c r="F48" s="265"/>
      <c r="G48" s="265"/>
      <c r="H48" s="265"/>
      <c r="I48" s="265"/>
      <c r="J48" s="265"/>
      <c r="K48" s="264"/>
    </row>
    <row r="49" spans="1:11" ht="32.25" customHeight="1">
      <c r="A49" s="261"/>
      <c r="C49" s="275"/>
      <c r="E49" s="265"/>
      <c r="F49" s="265"/>
      <c r="G49" s="265"/>
      <c r="H49" s="265"/>
      <c r="I49" s="265"/>
      <c r="J49" s="265"/>
      <c r="K49" s="264"/>
    </row>
    <row r="50" spans="1:11" ht="32.25" customHeight="1">
      <c r="A50" s="261"/>
      <c r="B50" s="262"/>
      <c r="C50" s="275"/>
      <c r="E50" s="265"/>
      <c r="F50" s="265"/>
      <c r="G50" s="265"/>
      <c r="H50" s="265"/>
      <c r="I50" s="265"/>
      <c r="J50" s="265"/>
      <c r="K50" s="264"/>
    </row>
    <row r="51" spans="1:11" ht="32.25" customHeight="1">
      <c r="A51" s="261"/>
      <c r="C51" s="275"/>
      <c r="E51" s="265"/>
      <c r="F51" s="265"/>
      <c r="G51" s="265"/>
      <c r="H51" s="265"/>
      <c r="I51" s="265"/>
      <c r="J51" s="265"/>
      <c r="K51" s="264"/>
    </row>
    <row r="52" spans="1:11" ht="32.25" customHeight="1">
      <c r="A52" s="261"/>
      <c r="B52" s="262"/>
      <c r="C52" s="275"/>
      <c r="E52" s="265"/>
      <c r="F52" s="265"/>
      <c r="G52" s="265"/>
      <c r="H52" s="265"/>
      <c r="I52" s="265"/>
      <c r="J52" s="265"/>
      <c r="K52" s="264"/>
    </row>
    <row r="53" spans="1:11" ht="32.25" customHeight="1">
      <c r="A53" s="261"/>
      <c r="C53" s="275"/>
      <c r="E53" s="265"/>
      <c r="F53" s="265"/>
      <c r="G53" s="265"/>
      <c r="H53" s="265"/>
      <c r="I53" s="265"/>
      <c r="J53" s="265"/>
      <c r="K53" s="264"/>
    </row>
    <row r="54" spans="1:11" ht="32.25" customHeight="1">
      <c r="A54" s="261"/>
      <c r="C54" s="275"/>
      <c r="E54" s="265"/>
      <c r="F54" s="265"/>
      <c r="G54" s="265"/>
      <c r="H54" s="265"/>
      <c r="I54" s="265"/>
      <c r="J54" s="265"/>
      <c r="K54" s="264"/>
    </row>
    <row r="55" spans="1:11" ht="32.25" customHeight="1">
      <c r="A55" s="261"/>
      <c r="C55" s="275"/>
      <c r="E55" s="265"/>
      <c r="F55" s="265"/>
      <c r="G55" s="265"/>
      <c r="H55" s="265"/>
      <c r="I55" s="265"/>
      <c r="J55" s="265"/>
      <c r="K55" s="264"/>
    </row>
    <row r="56" spans="1:11" ht="32.25" customHeight="1">
      <c r="A56" s="261"/>
      <c r="B56" s="262"/>
      <c r="E56" s="265"/>
      <c r="F56" s="265"/>
      <c r="G56" s="265"/>
      <c r="H56" s="265"/>
      <c r="I56" s="265"/>
      <c r="J56" s="265"/>
      <c r="K56" s="264"/>
    </row>
    <row r="57" spans="1:11" ht="32.25" customHeight="1">
      <c r="A57" s="261"/>
      <c r="B57" s="262"/>
      <c r="E57" s="265"/>
      <c r="F57" s="265"/>
      <c r="G57" s="265"/>
      <c r="H57" s="265"/>
      <c r="I57" s="265"/>
      <c r="J57" s="265"/>
      <c r="K57" s="264"/>
    </row>
    <row r="58" spans="1:11" ht="32.25" customHeight="1">
      <c r="A58" s="261"/>
      <c r="B58" s="262"/>
      <c r="E58" s="265"/>
      <c r="F58" s="265"/>
      <c r="G58" s="265"/>
      <c r="H58" s="265"/>
      <c r="I58" s="265"/>
      <c r="J58" s="265"/>
      <c r="K58" s="264"/>
    </row>
    <row r="59" spans="1:11" ht="32.25" customHeight="1">
      <c r="A59" s="261"/>
      <c r="B59" s="262"/>
      <c r="E59" s="265"/>
      <c r="F59" s="265"/>
      <c r="G59" s="265"/>
      <c r="H59" s="265"/>
      <c r="I59" s="265"/>
      <c r="J59" s="265"/>
      <c r="K59" s="264"/>
    </row>
    <row r="60" spans="1:11" ht="32.25" customHeight="1">
      <c r="A60" s="261"/>
      <c r="C60" s="273"/>
      <c r="E60" s="265"/>
      <c r="F60" s="265"/>
      <c r="G60" s="265"/>
      <c r="H60" s="265"/>
      <c r="I60" s="265"/>
      <c r="J60" s="265"/>
      <c r="K60" s="264"/>
    </row>
    <row r="61" spans="1:11" ht="32.25" customHeight="1">
      <c r="A61" s="261"/>
      <c r="B61" s="262"/>
      <c r="C61" s="273"/>
      <c r="E61" s="265"/>
      <c r="F61" s="265"/>
      <c r="G61" s="265"/>
      <c r="H61" s="265"/>
      <c r="I61" s="265"/>
      <c r="J61" s="265"/>
      <c r="K61" s="264"/>
    </row>
    <row r="62" spans="1:11" ht="32.25" customHeight="1">
      <c r="A62" s="261"/>
      <c r="B62" s="262"/>
      <c r="C62" s="273"/>
      <c r="E62" s="265"/>
      <c r="F62" s="265"/>
      <c r="G62" s="265"/>
      <c r="H62" s="265"/>
      <c r="I62" s="265"/>
      <c r="J62" s="265"/>
      <c r="K62" s="264"/>
    </row>
    <row r="63" spans="1:11" ht="32.25" customHeight="1">
      <c r="A63" s="261"/>
      <c r="B63" s="262"/>
      <c r="C63" s="273"/>
      <c r="E63" s="265"/>
      <c r="F63" s="265"/>
      <c r="G63" s="265"/>
      <c r="H63" s="265"/>
      <c r="I63" s="265"/>
      <c r="J63" s="265"/>
      <c r="K63" s="264"/>
    </row>
    <row r="64" spans="1:11" ht="32.25" customHeight="1">
      <c r="A64" s="261"/>
      <c r="C64" s="273"/>
      <c r="E64" s="265"/>
      <c r="F64" s="265"/>
      <c r="G64" s="265"/>
      <c r="H64" s="265"/>
      <c r="I64" s="265"/>
      <c r="J64" s="265"/>
      <c r="K64" s="264"/>
    </row>
    <row r="65" spans="1:11" ht="32.25" customHeight="1">
      <c r="A65" s="261"/>
      <c r="C65" s="273"/>
      <c r="E65" s="265"/>
      <c r="F65" s="265"/>
      <c r="G65" s="265"/>
      <c r="H65" s="265"/>
      <c r="I65" s="265"/>
      <c r="J65" s="265"/>
      <c r="K65" s="264"/>
    </row>
    <row r="66" spans="1:11" ht="32.25" customHeight="1">
      <c r="A66" s="261"/>
      <c r="C66" s="273"/>
      <c r="E66" s="265"/>
      <c r="F66" s="265"/>
      <c r="G66" s="265"/>
      <c r="H66" s="265"/>
      <c r="I66" s="265"/>
      <c r="J66" s="265"/>
      <c r="K66" s="264"/>
    </row>
    <row r="67" spans="1:11" ht="32.25" customHeight="1">
      <c r="A67" s="261"/>
      <c r="C67" s="273"/>
      <c r="E67" s="265"/>
      <c r="F67" s="265"/>
      <c r="G67" s="265"/>
      <c r="H67" s="265"/>
      <c r="I67" s="265"/>
      <c r="J67" s="265"/>
      <c r="K67" s="264"/>
    </row>
    <row r="68" spans="1:11" ht="32.25" customHeight="1">
      <c r="A68" s="261"/>
      <c r="C68" s="273"/>
      <c r="E68" s="265"/>
      <c r="F68" s="265"/>
      <c r="G68" s="265"/>
      <c r="H68" s="265"/>
      <c r="I68" s="265"/>
      <c r="J68" s="265"/>
      <c r="K68" s="264"/>
    </row>
    <row r="69" spans="1:11" ht="32.25" customHeight="1">
      <c r="A69" s="261"/>
      <c r="C69" s="273"/>
      <c r="E69" s="265"/>
      <c r="F69" s="265"/>
      <c r="G69" s="265"/>
      <c r="H69" s="265"/>
      <c r="I69" s="265"/>
      <c r="J69" s="265"/>
      <c r="K69" s="264"/>
    </row>
    <row r="70" spans="1:11" ht="32.25" customHeight="1">
      <c r="A70" s="261"/>
      <c r="C70" s="273"/>
      <c r="E70" s="265"/>
      <c r="F70" s="265"/>
      <c r="G70" s="265"/>
      <c r="H70" s="265"/>
      <c r="I70" s="265"/>
      <c r="J70" s="265"/>
      <c r="K70" s="264"/>
    </row>
    <row r="71" spans="1:11" ht="32.25" customHeight="1">
      <c r="A71" s="261"/>
      <c r="C71" s="273"/>
      <c r="E71" s="265"/>
      <c r="F71" s="265"/>
      <c r="G71" s="265"/>
      <c r="H71" s="265"/>
      <c r="I71" s="265"/>
      <c r="J71" s="265"/>
      <c r="K71" s="264"/>
    </row>
    <row r="72" spans="1:11" ht="32.25" customHeight="1">
      <c r="A72" s="261"/>
      <c r="C72" s="273"/>
      <c r="E72" s="265"/>
      <c r="F72" s="265"/>
      <c r="G72" s="265"/>
      <c r="H72" s="265"/>
      <c r="I72" s="265"/>
      <c r="J72" s="265"/>
      <c r="K72" s="267"/>
    </row>
    <row r="73" spans="1:11" ht="32.25" customHeight="1">
      <c r="A73" s="261"/>
      <c r="C73" s="273"/>
      <c r="E73" s="265"/>
      <c r="F73" s="265"/>
      <c r="G73" s="265"/>
      <c r="H73" s="265"/>
      <c r="I73" s="265"/>
      <c r="J73" s="265"/>
      <c r="K73" s="267"/>
    </row>
    <row r="74" spans="1:11" ht="32.25" customHeight="1">
      <c r="A74" s="261"/>
      <c r="C74" s="273"/>
      <c r="E74" s="265"/>
      <c r="F74" s="265"/>
      <c r="G74" s="265"/>
      <c r="H74" s="265"/>
      <c r="I74" s="265"/>
      <c r="J74" s="265"/>
      <c r="K74" s="267"/>
    </row>
    <row r="75" spans="1:11" ht="32.25" customHeight="1">
      <c r="A75" s="261"/>
      <c r="C75" s="273"/>
      <c r="E75" s="265"/>
      <c r="F75" s="265"/>
      <c r="G75" s="265"/>
      <c r="H75" s="265"/>
      <c r="I75" s="265"/>
      <c r="J75" s="265"/>
      <c r="K75" s="267"/>
    </row>
    <row r="76" spans="1:11" ht="32.25" customHeight="1">
      <c r="A76" s="261"/>
      <c r="C76" s="273"/>
      <c r="E76" s="265"/>
      <c r="F76" s="265"/>
      <c r="G76" s="265"/>
      <c r="H76" s="265"/>
      <c r="I76" s="265"/>
      <c r="J76" s="265"/>
      <c r="K76" s="267"/>
    </row>
    <row r="77" spans="1:11" ht="32.25" customHeight="1">
      <c r="A77" s="261"/>
      <c r="C77" s="273"/>
      <c r="E77" s="265"/>
      <c r="F77" s="265"/>
      <c r="G77" s="265"/>
      <c r="H77" s="265"/>
      <c r="I77" s="265"/>
      <c r="J77" s="265"/>
      <c r="K77" s="267"/>
    </row>
    <row r="78" spans="1:11" ht="32.25" customHeight="1">
      <c r="A78" s="261"/>
      <c r="C78" s="273"/>
      <c r="E78" s="265"/>
      <c r="F78" s="265"/>
      <c r="G78" s="265"/>
      <c r="H78" s="265"/>
      <c r="I78" s="265"/>
      <c r="J78" s="265"/>
      <c r="K78" s="267"/>
    </row>
    <row r="79" spans="1:11" ht="32.25" customHeight="1">
      <c r="A79" s="261"/>
      <c r="C79" s="273"/>
      <c r="E79" s="265"/>
      <c r="F79" s="265"/>
      <c r="G79" s="265"/>
      <c r="H79" s="265"/>
      <c r="I79" s="265"/>
      <c r="J79" s="265"/>
      <c r="K79" s="267"/>
    </row>
    <row r="80" spans="1:11" ht="32.25" customHeight="1">
      <c r="A80" s="261"/>
      <c r="C80" s="273"/>
      <c r="E80" s="265"/>
      <c r="F80" s="265"/>
      <c r="G80" s="265"/>
      <c r="H80" s="265"/>
      <c r="I80" s="265"/>
      <c r="J80" s="265"/>
      <c r="K80" s="267"/>
    </row>
    <row r="81" spans="1:11" ht="32.25" customHeight="1">
      <c r="A81" s="261"/>
      <c r="C81" s="273"/>
      <c r="E81" s="265"/>
      <c r="F81" s="265"/>
      <c r="G81" s="265"/>
      <c r="H81" s="265"/>
      <c r="I81" s="265"/>
      <c r="J81" s="265"/>
      <c r="K81" s="267"/>
    </row>
    <row r="82" spans="1:11" ht="32.25" customHeight="1">
      <c r="A82" s="261"/>
      <c r="C82" s="273"/>
      <c r="E82" s="265"/>
      <c r="F82" s="265"/>
      <c r="G82" s="265"/>
      <c r="H82" s="265"/>
      <c r="I82" s="265"/>
      <c r="J82" s="265"/>
      <c r="K82" s="267"/>
    </row>
    <row r="83" spans="1:11" ht="32.25" customHeight="1">
      <c r="A83" s="261"/>
      <c r="C83" s="273"/>
      <c r="E83" s="265"/>
      <c r="F83" s="265"/>
      <c r="G83" s="265"/>
      <c r="H83" s="265"/>
      <c r="I83" s="265"/>
      <c r="J83" s="265"/>
      <c r="K83" s="267"/>
    </row>
    <row r="84" spans="1:11" ht="32.25" customHeight="1">
      <c r="A84" s="261"/>
      <c r="C84" s="273"/>
      <c r="E84" s="265"/>
      <c r="F84" s="265"/>
      <c r="G84" s="265"/>
      <c r="H84" s="265"/>
      <c r="I84" s="265"/>
      <c r="J84" s="265"/>
      <c r="K84" s="267"/>
    </row>
    <row r="85" spans="1:11" ht="32.25" customHeight="1">
      <c r="A85" s="261"/>
      <c r="C85" s="273"/>
      <c r="E85" s="265"/>
      <c r="F85" s="265"/>
      <c r="G85" s="265"/>
      <c r="H85" s="265"/>
      <c r="I85" s="265"/>
      <c r="J85" s="265"/>
      <c r="K85" s="267"/>
    </row>
    <row r="86" spans="1:11" ht="32.25" customHeight="1">
      <c r="A86" s="261"/>
      <c r="C86" s="273"/>
      <c r="E86" s="265"/>
      <c r="F86" s="265"/>
      <c r="G86" s="265"/>
      <c r="H86" s="265"/>
      <c r="I86" s="265"/>
      <c r="J86" s="265"/>
      <c r="K86" s="267"/>
    </row>
    <row r="87" spans="1:11" ht="32.25" customHeight="1">
      <c r="A87" s="261"/>
      <c r="C87" s="273"/>
      <c r="E87" s="265"/>
      <c r="F87" s="265"/>
      <c r="G87" s="265"/>
      <c r="H87" s="265"/>
      <c r="I87" s="265"/>
      <c r="J87" s="265"/>
      <c r="K87" s="267"/>
    </row>
    <row r="88" spans="1:11" ht="32.25" customHeight="1">
      <c r="A88" s="261"/>
      <c r="C88" s="273"/>
      <c r="E88" s="265"/>
      <c r="F88" s="265"/>
      <c r="G88" s="265"/>
      <c r="H88" s="265"/>
      <c r="I88" s="265"/>
      <c r="J88" s="265"/>
      <c r="K88" s="267"/>
    </row>
    <row r="89" spans="1:11" ht="32.25" customHeight="1">
      <c r="A89" s="261"/>
      <c r="C89" s="273"/>
      <c r="E89" s="265"/>
      <c r="F89" s="265"/>
      <c r="G89" s="265"/>
      <c r="H89" s="265"/>
      <c r="I89" s="265"/>
      <c r="J89" s="265"/>
      <c r="K89" s="267"/>
    </row>
    <row r="90" spans="1:11" ht="32.25" customHeight="1">
      <c r="A90" s="261"/>
      <c r="C90" s="273"/>
      <c r="E90" s="265"/>
      <c r="F90" s="265"/>
      <c r="G90" s="265"/>
      <c r="H90" s="265"/>
      <c r="I90" s="265"/>
      <c r="J90" s="265"/>
      <c r="K90" s="267"/>
    </row>
    <row r="91" spans="1:11" ht="32.25" customHeight="1">
      <c r="A91" s="261"/>
      <c r="C91" s="273"/>
      <c r="E91" s="265"/>
      <c r="F91" s="265"/>
      <c r="G91" s="265"/>
      <c r="H91" s="265"/>
      <c r="I91" s="265"/>
      <c r="J91" s="265"/>
      <c r="K91" s="267"/>
    </row>
    <row r="92" spans="1:11" ht="32.25" customHeight="1">
      <c r="A92" s="261"/>
      <c r="C92" s="273"/>
      <c r="E92" s="265"/>
      <c r="F92" s="265"/>
      <c r="G92" s="265"/>
      <c r="H92" s="265"/>
      <c r="I92" s="265"/>
      <c r="J92" s="265"/>
      <c r="K92" s="267"/>
    </row>
    <row r="93" spans="1:11" ht="32.25" customHeight="1">
      <c r="A93" s="261"/>
      <c r="C93" s="273"/>
      <c r="E93" s="265"/>
      <c r="F93" s="265"/>
      <c r="G93" s="265"/>
      <c r="H93" s="265"/>
      <c r="I93" s="265"/>
      <c r="J93" s="265"/>
      <c r="K93" s="267"/>
    </row>
    <row r="94" spans="1:11" ht="32.25" customHeight="1">
      <c r="A94" s="261"/>
      <c r="C94" s="273"/>
      <c r="E94" s="265"/>
      <c r="F94" s="265"/>
      <c r="G94" s="265"/>
      <c r="H94" s="265"/>
      <c r="I94" s="265"/>
      <c r="J94" s="265"/>
      <c r="K94" s="267"/>
    </row>
    <row r="95" spans="1:11" ht="32.25" customHeight="1">
      <c r="A95" s="261"/>
      <c r="C95" s="273"/>
      <c r="E95" s="265"/>
      <c r="F95" s="265"/>
      <c r="G95" s="265"/>
      <c r="H95" s="265"/>
      <c r="I95" s="265"/>
      <c r="J95" s="265"/>
      <c r="K95" s="267"/>
    </row>
    <row r="96" spans="1:11" ht="32.25" customHeight="1">
      <c r="A96" s="261"/>
      <c r="C96" s="273"/>
      <c r="E96" s="265"/>
      <c r="F96" s="265"/>
      <c r="G96" s="265"/>
      <c r="H96" s="265"/>
      <c r="I96" s="265"/>
      <c r="J96" s="265"/>
      <c r="K96" s="267"/>
    </row>
    <row r="97" spans="1:11" ht="32.25" customHeight="1">
      <c r="A97" s="261"/>
      <c r="C97" s="273"/>
      <c r="E97" s="265"/>
      <c r="F97" s="265"/>
      <c r="G97" s="265"/>
      <c r="H97" s="265"/>
      <c r="I97" s="265"/>
      <c r="J97" s="265"/>
      <c r="K97" s="267"/>
    </row>
    <row r="98" spans="1:11" ht="32.25" customHeight="1">
      <c r="A98" s="261"/>
      <c r="C98" s="273"/>
      <c r="E98" s="265"/>
      <c r="F98" s="265"/>
      <c r="G98" s="265"/>
      <c r="H98" s="265"/>
      <c r="I98" s="265"/>
      <c r="J98" s="265"/>
      <c r="K98" s="267"/>
    </row>
    <row r="99" spans="1:11" ht="32.25" customHeight="1">
      <c r="A99" s="261"/>
      <c r="C99" s="273"/>
      <c r="E99" s="265"/>
      <c r="F99" s="265"/>
      <c r="G99" s="265"/>
      <c r="H99" s="265"/>
      <c r="I99" s="265"/>
      <c r="J99" s="265"/>
      <c r="K99" s="267"/>
    </row>
    <row r="100" spans="1:11" ht="32.25" customHeight="1">
      <c r="A100" s="261"/>
      <c r="C100" s="273"/>
      <c r="E100" s="265"/>
      <c r="F100" s="265"/>
      <c r="G100" s="265"/>
      <c r="H100" s="265"/>
      <c r="I100" s="265"/>
      <c r="J100" s="265"/>
      <c r="K100" s="267"/>
    </row>
    <row r="101" spans="1:11" ht="32.25" customHeight="1">
      <c r="A101" s="261"/>
      <c r="C101" s="273"/>
      <c r="E101" s="265"/>
      <c r="F101" s="265"/>
      <c r="G101" s="265"/>
      <c r="H101" s="265"/>
      <c r="I101" s="265"/>
      <c r="J101" s="265"/>
      <c r="K101" s="267"/>
    </row>
    <row r="102" spans="1:11" ht="32.25" customHeight="1">
      <c r="A102" s="261"/>
      <c r="C102" s="273"/>
      <c r="E102" s="265"/>
      <c r="F102" s="265"/>
      <c r="G102" s="265"/>
      <c r="H102" s="265"/>
      <c r="I102" s="265"/>
      <c r="J102" s="265"/>
      <c r="K102" s="267"/>
    </row>
    <row r="103" spans="1:11" ht="32.25" customHeight="1">
      <c r="A103" s="261"/>
      <c r="B103" s="266"/>
      <c r="C103" s="276"/>
      <c r="D103" s="274"/>
      <c r="E103" s="265"/>
      <c r="F103" s="265"/>
      <c r="G103" s="265"/>
      <c r="H103" s="265"/>
      <c r="I103" s="265"/>
      <c r="J103" s="265"/>
      <c r="K103" s="267"/>
    </row>
    <row r="104" spans="1:11" ht="32.25" customHeight="1">
      <c r="A104" s="261"/>
      <c r="B104" s="266"/>
      <c r="C104" s="276"/>
      <c r="D104" s="274"/>
      <c r="E104" s="265"/>
      <c r="F104" s="265"/>
      <c r="G104" s="265"/>
      <c r="H104" s="265"/>
      <c r="I104" s="265"/>
      <c r="J104" s="265"/>
      <c r="K104" s="267"/>
    </row>
    <row r="105" spans="1:11" ht="32.25" customHeight="1">
      <c r="A105" s="261"/>
      <c r="B105" s="266"/>
      <c r="C105" s="276"/>
      <c r="D105" s="274"/>
      <c r="E105" s="265"/>
      <c r="F105" s="265"/>
      <c r="G105" s="265"/>
      <c r="H105" s="265"/>
      <c r="I105" s="265"/>
      <c r="J105" s="265"/>
      <c r="K105" s="267"/>
    </row>
    <row r="106" spans="1:11" ht="32.25" customHeight="1">
      <c r="A106" s="261"/>
      <c r="B106" s="266"/>
      <c r="C106" s="276"/>
      <c r="D106" s="274"/>
      <c r="E106" s="265"/>
      <c r="F106" s="265"/>
      <c r="G106" s="265"/>
      <c r="H106" s="265"/>
      <c r="I106" s="265"/>
      <c r="J106" s="265"/>
      <c r="K106" s="267"/>
    </row>
    <row r="107" spans="1:11" ht="32.25" customHeight="1">
      <c r="A107" s="261"/>
      <c r="B107" s="266"/>
      <c r="C107" s="276"/>
      <c r="D107" s="274"/>
      <c r="E107" s="265"/>
      <c r="F107" s="265"/>
      <c r="G107" s="265"/>
      <c r="H107" s="265"/>
      <c r="I107" s="265"/>
      <c r="J107" s="265"/>
      <c r="K107" s="267"/>
    </row>
    <row r="108" spans="1:11" ht="32.25" customHeight="1">
      <c r="A108" s="261"/>
      <c r="B108" s="266"/>
      <c r="C108" s="276"/>
      <c r="D108" s="274"/>
      <c r="E108" s="265"/>
      <c r="F108" s="265"/>
      <c r="G108" s="265"/>
      <c r="H108" s="265"/>
      <c r="I108" s="265"/>
      <c r="J108" s="265"/>
      <c r="K108" s="267"/>
    </row>
    <row r="109" spans="1:11" ht="32.25" customHeight="1">
      <c r="A109" s="261"/>
      <c r="B109" s="266"/>
      <c r="C109" s="276"/>
      <c r="D109" s="274"/>
      <c r="E109" s="265"/>
      <c r="F109" s="265"/>
      <c r="G109" s="265"/>
      <c r="H109" s="265"/>
      <c r="I109" s="265"/>
      <c r="J109" s="265"/>
      <c r="K109" s="267"/>
    </row>
    <row r="110" spans="1:11" ht="32.25" customHeight="1">
      <c r="A110" s="261"/>
      <c r="B110" s="266"/>
      <c r="C110" s="276"/>
      <c r="D110" s="274"/>
      <c r="E110" s="265"/>
      <c r="F110" s="265"/>
      <c r="G110" s="265"/>
      <c r="H110" s="265"/>
      <c r="I110" s="265"/>
      <c r="J110" s="265"/>
      <c r="K110" s="267"/>
    </row>
    <row r="111" spans="1:11" ht="32.25" customHeight="1">
      <c r="A111" s="261"/>
      <c r="B111" s="266"/>
      <c r="C111" s="276"/>
      <c r="D111" s="274"/>
      <c r="E111" s="265"/>
      <c r="F111" s="265"/>
      <c r="G111" s="265"/>
      <c r="H111" s="265"/>
      <c r="I111" s="265"/>
      <c r="J111" s="265"/>
      <c r="K111" s="267"/>
    </row>
    <row r="112" spans="1:11" ht="32.25" customHeight="1">
      <c r="A112" s="261"/>
      <c r="B112" s="266"/>
      <c r="C112" s="276"/>
      <c r="D112" s="274"/>
      <c r="E112" s="265"/>
      <c r="F112" s="265"/>
      <c r="G112" s="265"/>
      <c r="H112" s="265"/>
      <c r="I112" s="265"/>
      <c r="J112" s="265"/>
      <c r="K112" s="267"/>
    </row>
    <row r="113" spans="1:12" ht="32.25" customHeight="1">
      <c r="A113" s="261"/>
      <c r="B113" s="266"/>
      <c r="C113" s="276"/>
      <c r="D113" s="274"/>
      <c r="E113" s="265"/>
      <c r="F113" s="265"/>
      <c r="G113" s="265"/>
      <c r="H113" s="265"/>
      <c r="I113" s="265"/>
      <c r="J113" s="265"/>
      <c r="K113" s="267"/>
    </row>
    <row r="114" spans="1:12" ht="32.25" customHeight="1">
      <c r="A114" s="261"/>
      <c r="B114" s="266"/>
      <c r="C114" s="276"/>
      <c r="D114" s="274"/>
      <c r="E114" s="265"/>
      <c r="F114" s="265"/>
      <c r="G114" s="265"/>
      <c r="H114" s="265"/>
      <c r="I114" s="265"/>
      <c r="J114" s="265"/>
      <c r="K114" s="267"/>
      <c r="L114" s="277"/>
    </row>
    <row r="115" spans="1:12" ht="32.25" customHeight="1">
      <c r="A115" s="261"/>
      <c r="B115" s="265"/>
      <c r="C115" s="265"/>
      <c r="D115" s="265"/>
      <c r="E115" s="265"/>
      <c r="F115" s="265"/>
      <c r="G115" s="265"/>
      <c r="H115" s="265"/>
      <c r="I115" s="265"/>
      <c r="J115" s="265"/>
      <c r="K115" s="267"/>
      <c r="L115" s="277"/>
    </row>
    <row r="116" spans="1:12" ht="32.25" customHeight="1">
      <c r="A116" s="261"/>
      <c r="B116" s="265"/>
      <c r="C116" s="265"/>
      <c r="D116" s="265"/>
      <c r="E116" s="265"/>
      <c r="F116" s="265"/>
      <c r="G116" s="265"/>
      <c r="H116" s="265"/>
      <c r="I116" s="265"/>
      <c r="J116" s="265"/>
      <c r="K116" s="267"/>
      <c r="L116" s="277"/>
    </row>
    <row r="117" spans="1:12" ht="32.25" customHeight="1">
      <c r="A117" s="261"/>
      <c r="B117" s="265"/>
      <c r="C117" s="265"/>
      <c r="D117" s="265"/>
      <c r="E117" s="265"/>
      <c r="F117" s="265"/>
      <c r="G117" s="265"/>
      <c r="H117" s="265"/>
      <c r="I117" s="265"/>
      <c r="J117" s="265"/>
      <c r="K117" s="267"/>
      <c r="L117" s="277"/>
    </row>
    <row r="118" spans="1:12" ht="32.25" customHeight="1">
      <c r="A118" s="261"/>
      <c r="B118" s="265"/>
      <c r="C118" s="265"/>
      <c r="D118" s="265"/>
      <c r="E118" s="265"/>
      <c r="F118" s="265"/>
      <c r="G118" s="265"/>
      <c r="H118" s="265"/>
      <c r="I118" s="265"/>
      <c r="J118" s="265"/>
      <c r="K118" s="267"/>
      <c r="L118" s="277"/>
    </row>
    <row r="119" spans="1:12" ht="32.25" customHeight="1">
      <c r="A119" s="261"/>
      <c r="B119" s="265"/>
      <c r="C119" s="265"/>
      <c r="D119" s="265"/>
      <c r="E119" s="265"/>
      <c r="F119" s="265"/>
      <c r="G119" s="265"/>
      <c r="H119" s="265"/>
      <c r="I119" s="265"/>
      <c r="J119" s="265"/>
      <c r="K119" s="267"/>
      <c r="L119" s="277"/>
    </row>
    <row r="120" spans="1:12" ht="32.25" customHeight="1">
      <c r="A120" s="261"/>
      <c r="B120" s="265"/>
      <c r="C120" s="265"/>
      <c r="D120" s="265"/>
      <c r="E120" s="265"/>
      <c r="F120" s="265"/>
      <c r="G120" s="265"/>
      <c r="H120" s="265"/>
      <c r="I120" s="265"/>
      <c r="J120" s="265"/>
      <c r="K120" s="267"/>
      <c r="L120" s="277"/>
    </row>
    <row r="121" spans="1:12" ht="32.25" customHeight="1">
      <c r="A121" s="261"/>
      <c r="B121" s="265"/>
      <c r="C121" s="265"/>
      <c r="D121" s="265"/>
      <c r="E121" s="265"/>
      <c r="F121" s="265"/>
      <c r="G121" s="265"/>
      <c r="H121" s="265"/>
      <c r="I121" s="265"/>
      <c r="J121" s="265"/>
      <c r="K121" s="267"/>
      <c r="L121" s="277"/>
    </row>
    <row r="122" spans="1:12" ht="32.25" customHeight="1">
      <c r="A122" s="261"/>
      <c r="B122" s="265"/>
      <c r="C122" s="265"/>
      <c r="D122" s="265"/>
      <c r="E122" s="265"/>
      <c r="F122" s="265"/>
      <c r="G122" s="265"/>
      <c r="H122" s="265"/>
      <c r="I122" s="265"/>
      <c r="J122" s="265"/>
      <c r="K122" s="267"/>
      <c r="L122" s="277"/>
    </row>
    <row r="123" spans="1:12" ht="32.25" customHeight="1">
      <c r="A123" s="261"/>
      <c r="B123" s="265"/>
      <c r="C123" s="265"/>
      <c r="D123" s="265"/>
      <c r="E123" s="265"/>
      <c r="F123" s="265"/>
      <c r="G123" s="265"/>
      <c r="H123" s="265"/>
      <c r="I123" s="265"/>
      <c r="J123" s="265"/>
      <c r="K123" s="267"/>
      <c r="L123" s="277"/>
    </row>
    <row r="124" spans="1:12" ht="32.25" customHeight="1">
      <c r="A124" s="261"/>
      <c r="B124" s="265"/>
      <c r="C124" s="265"/>
      <c r="D124" s="265"/>
      <c r="E124" s="265"/>
      <c r="F124" s="265"/>
      <c r="G124" s="265"/>
      <c r="H124" s="265"/>
      <c r="I124" s="265"/>
      <c r="J124" s="265"/>
      <c r="K124" s="267"/>
      <c r="L124" s="278"/>
    </row>
    <row r="125" spans="1:12" ht="32.25" customHeight="1">
      <c r="A125" s="261"/>
      <c r="B125" s="265"/>
      <c r="C125" s="265"/>
      <c r="D125" s="265"/>
      <c r="E125" s="265"/>
      <c r="F125" s="265"/>
      <c r="G125" s="265"/>
      <c r="H125" s="265"/>
      <c r="I125" s="265"/>
      <c r="J125" s="265"/>
      <c r="K125" s="267"/>
      <c r="L125" s="277"/>
    </row>
    <row r="126" spans="1:12" ht="32.25" customHeight="1">
      <c r="A126" s="261"/>
      <c r="B126" s="265"/>
      <c r="C126" s="265"/>
      <c r="D126" s="265"/>
      <c r="E126" s="265"/>
      <c r="F126" s="265"/>
      <c r="G126" s="265"/>
      <c r="H126" s="265"/>
      <c r="I126" s="265"/>
      <c r="J126" s="265"/>
      <c r="K126" s="267"/>
      <c r="L126" s="277"/>
    </row>
    <row r="127" spans="1:12" ht="32.25" customHeight="1">
      <c r="A127" s="261"/>
      <c r="B127" s="265"/>
      <c r="C127" s="265"/>
      <c r="D127" s="265"/>
      <c r="E127" s="265"/>
      <c r="F127" s="265"/>
      <c r="G127" s="265"/>
      <c r="H127" s="265"/>
      <c r="I127" s="265"/>
      <c r="J127" s="265"/>
      <c r="K127" s="267"/>
      <c r="L127" s="277"/>
    </row>
    <row r="128" spans="1:12" ht="32.25" customHeight="1">
      <c r="A128" s="261"/>
      <c r="B128" s="265"/>
      <c r="C128" s="265"/>
      <c r="D128" s="265"/>
      <c r="E128" s="265"/>
      <c r="F128" s="265"/>
      <c r="G128" s="265"/>
      <c r="H128" s="265"/>
      <c r="I128" s="265"/>
      <c r="J128" s="265"/>
      <c r="K128" s="267"/>
      <c r="L128" s="277"/>
    </row>
    <row r="129" spans="1:12" ht="32.25" customHeight="1">
      <c r="A129" s="261"/>
      <c r="B129" s="265"/>
      <c r="C129" s="265"/>
      <c r="D129" s="265"/>
      <c r="E129" s="265"/>
      <c r="F129" s="265"/>
      <c r="G129" s="265"/>
      <c r="H129" s="265"/>
      <c r="I129" s="265"/>
      <c r="J129" s="265"/>
      <c r="K129" s="267"/>
      <c r="L129" s="277"/>
    </row>
    <row r="130" spans="1:12" ht="32.25" customHeight="1">
      <c r="A130" s="261"/>
      <c r="B130" s="265"/>
      <c r="C130" s="265"/>
      <c r="D130" s="265"/>
      <c r="E130" s="265"/>
      <c r="F130" s="265"/>
      <c r="G130" s="265"/>
      <c r="H130" s="265"/>
      <c r="I130" s="265"/>
      <c r="J130" s="265"/>
      <c r="K130" s="267"/>
      <c r="L130" s="277"/>
    </row>
    <row r="131" spans="1:12" ht="32.25" customHeight="1">
      <c r="A131" s="261"/>
      <c r="B131" s="265"/>
      <c r="C131" s="265"/>
      <c r="D131" s="265"/>
      <c r="E131" s="265"/>
      <c r="F131" s="265"/>
      <c r="G131" s="265"/>
      <c r="H131" s="265"/>
      <c r="I131" s="265"/>
      <c r="J131" s="265"/>
      <c r="K131" s="267"/>
      <c r="L131" s="277"/>
    </row>
    <row r="132" spans="1:12" ht="32.25" customHeight="1">
      <c r="A132" s="261"/>
      <c r="B132" s="265"/>
      <c r="C132" s="265"/>
      <c r="D132" s="265"/>
      <c r="E132" s="265"/>
      <c r="F132" s="265"/>
      <c r="G132" s="265"/>
      <c r="H132" s="265"/>
      <c r="I132" s="265"/>
      <c r="J132" s="265"/>
      <c r="K132" s="267"/>
      <c r="L132" s="277"/>
    </row>
    <row r="133" spans="1:12" ht="32.25" customHeight="1">
      <c r="A133" s="261"/>
      <c r="B133" s="265"/>
      <c r="C133" s="265"/>
      <c r="D133" s="265"/>
      <c r="E133" s="265"/>
      <c r="F133" s="265"/>
      <c r="G133" s="265"/>
      <c r="H133" s="265"/>
      <c r="I133" s="265"/>
      <c r="J133" s="265"/>
      <c r="K133" s="267"/>
      <c r="L133" s="277"/>
    </row>
    <row r="134" spans="1:12" ht="32.25" customHeight="1">
      <c r="A134" s="261"/>
      <c r="B134" s="265"/>
      <c r="C134" s="265"/>
      <c r="D134" s="265"/>
      <c r="E134" s="265"/>
      <c r="F134" s="265"/>
      <c r="G134" s="265"/>
      <c r="H134" s="265"/>
      <c r="I134" s="265"/>
      <c r="J134" s="265"/>
      <c r="K134" s="267"/>
      <c r="L134" s="277"/>
    </row>
    <row r="135" spans="1:12" ht="32.25" customHeight="1">
      <c r="A135" s="261"/>
      <c r="B135" s="265"/>
      <c r="C135" s="265"/>
      <c r="D135" s="265"/>
      <c r="E135" s="265"/>
      <c r="F135" s="265"/>
      <c r="G135" s="265"/>
      <c r="H135" s="265"/>
      <c r="I135" s="265"/>
      <c r="J135" s="261"/>
      <c r="K135" s="267"/>
      <c r="L135" s="277"/>
    </row>
    <row r="136" spans="1:12" ht="32.25" customHeight="1">
      <c r="A136" s="261"/>
      <c r="B136" s="265"/>
      <c r="C136" s="265"/>
      <c r="D136" s="265"/>
      <c r="E136" s="265"/>
      <c r="F136" s="265"/>
      <c r="G136" s="265"/>
      <c r="H136" s="265"/>
      <c r="I136" s="265"/>
      <c r="J136" s="265"/>
      <c r="K136" s="267"/>
      <c r="L136" s="277"/>
    </row>
    <row r="137" spans="1:12" ht="32.25" customHeight="1">
      <c r="A137" s="261"/>
      <c r="B137" s="265"/>
      <c r="C137" s="265"/>
      <c r="D137" s="265"/>
      <c r="E137" s="265"/>
      <c r="F137" s="265"/>
      <c r="G137" s="265"/>
      <c r="H137" s="265"/>
      <c r="I137" s="265"/>
      <c r="J137" s="265"/>
      <c r="K137" s="267"/>
      <c r="L137" s="277"/>
    </row>
    <row r="138" spans="1:12" ht="32.25" customHeight="1">
      <c r="A138" s="261"/>
      <c r="B138" s="265"/>
      <c r="C138" s="265"/>
      <c r="D138" s="265"/>
      <c r="E138" s="265"/>
      <c r="F138" s="265"/>
      <c r="G138" s="265"/>
      <c r="H138" s="265"/>
      <c r="I138" s="265"/>
      <c r="J138" s="265"/>
      <c r="K138" s="267"/>
      <c r="L138" s="277"/>
    </row>
    <row r="139" spans="1:12" ht="32.25" customHeight="1">
      <c r="A139" s="261"/>
      <c r="B139" s="265"/>
      <c r="C139" s="265"/>
      <c r="D139" s="265"/>
      <c r="E139" s="265"/>
      <c r="F139" s="265"/>
      <c r="G139" s="265"/>
      <c r="H139" s="265"/>
      <c r="I139" s="265"/>
      <c r="J139" s="265"/>
      <c r="K139" s="267"/>
      <c r="L139" s="277"/>
    </row>
    <row r="140" spans="1:12" ht="32.25" customHeight="1">
      <c r="A140" s="261"/>
      <c r="B140" s="265"/>
      <c r="C140" s="265"/>
      <c r="D140" s="265"/>
      <c r="E140" s="265"/>
      <c r="F140" s="265"/>
      <c r="G140" s="265"/>
      <c r="H140" s="265"/>
      <c r="I140" s="265"/>
      <c r="J140" s="265"/>
      <c r="K140" s="267"/>
      <c r="L140" s="277"/>
    </row>
    <row r="141" spans="1:12" ht="32.25" customHeight="1">
      <c r="A141" s="261"/>
      <c r="B141" s="265"/>
      <c r="C141" s="265"/>
      <c r="D141" s="265"/>
      <c r="E141" s="265"/>
      <c r="F141" s="265"/>
      <c r="G141" s="265"/>
      <c r="H141" s="265"/>
      <c r="I141" s="265"/>
      <c r="J141" s="265"/>
      <c r="K141" s="267"/>
      <c r="L141" s="277"/>
    </row>
    <row r="142" spans="1:12" ht="32.25" customHeight="1">
      <c r="A142" s="261"/>
      <c r="B142" s="265"/>
      <c r="C142" s="265"/>
      <c r="D142" s="265"/>
      <c r="E142" s="265"/>
      <c r="F142" s="265"/>
      <c r="G142" s="265"/>
      <c r="H142" s="265"/>
      <c r="I142" s="265"/>
      <c r="J142" s="265"/>
      <c r="K142" s="267"/>
      <c r="L142" s="277"/>
    </row>
    <row r="143" spans="1:12" ht="32.25" customHeight="1">
      <c r="A143" s="261"/>
      <c r="B143" s="265"/>
      <c r="C143" s="265"/>
      <c r="D143" s="265"/>
      <c r="E143" s="265"/>
      <c r="F143" s="265"/>
      <c r="G143" s="265"/>
      <c r="H143" s="265"/>
      <c r="I143" s="265"/>
      <c r="J143" s="265"/>
      <c r="K143" s="267"/>
      <c r="L143" s="277"/>
    </row>
    <row r="144" spans="1:12" ht="32.25" customHeight="1">
      <c r="A144" s="261"/>
      <c r="B144" s="265"/>
      <c r="C144" s="265"/>
      <c r="D144" s="265"/>
      <c r="E144" s="265"/>
      <c r="F144" s="265"/>
      <c r="G144" s="265"/>
      <c r="H144" s="265"/>
      <c r="I144" s="265"/>
      <c r="J144" s="265"/>
      <c r="K144" s="267"/>
      <c r="L144" s="277"/>
    </row>
    <row r="145" spans="1:12" ht="32.25" customHeight="1">
      <c r="A145" s="261"/>
      <c r="B145" s="265"/>
      <c r="C145" s="265"/>
      <c r="D145" s="265"/>
      <c r="E145" s="265"/>
      <c r="F145" s="265"/>
      <c r="G145" s="265"/>
      <c r="H145" s="265"/>
      <c r="I145" s="265"/>
      <c r="J145" s="265"/>
      <c r="K145" s="267"/>
      <c r="L145" s="277"/>
    </row>
    <row r="146" spans="1:12" ht="32.25" customHeight="1">
      <c r="A146" s="261"/>
      <c r="B146" s="265"/>
      <c r="C146" s="265"/>
      <c r="D146" s="265"/>
      <c r="E146" s="265"/>
      <c r="F146" s="265"/>
      <c r="G146" s="265"/>
      <c r="H146" s="265"/>
      <c r="I146" s="265"/>
      <c r="J146" s="265"/>
      <c r="K146" s="267"/>
      <c r="L146" s="277"/>
    </row>
    <row r="147" spans="1:12" ht="32.25" customHeight="1">
      <c r="A147" s="261"/>
      <c r="B147" s="265"/>
      <c r="C147" s="265"/>
      <c r="D147" s="265"/>
      <c r="E147" s="265"/>
      <c r="F147" s="265"/>
      <c r="G147" s="265"/>
      <c r="H147" s="265"/>
      <c r="I147" s="265"/>
      <c r="J147" s="265"/>
      <c r="K147" s="267"/>
      <c r="L147" s="277"/>
    </row>
    <row r="148" spans="1:12" ht="32.25" customHeight="1">
      <c r="A148" s="261"/>
      <c r="B148" s="265"/>
      <c r="C148" s="265"/>
      <c r="D148" s="265"/>
      <c r="E148" s="265"/>
      <c r="F148" s="265"/>
      <c r="G148" s="265"/>
      <c r="H148" s="265"/>
      <c r="I148" s="265"/>
      <c r="J148" s="265"/>
      <c r="K148" s="267"/>
      <c r="L148" s="277"/>
    </row>
    <row r="149" spans="1:12" ht="32.25" customHeight="1">
      <c r="A149" s="261"/>
      <c r="B149" s="265"/>
      <c r="C149" s="265"/>
      <c r="D149" s="265"/>
      <c r="E149" s="265"/>
      <c r="F149" s="265"/>
      <c r="G149" s="265"/>
      <c r="H149" s="265"/>
      <c r="I149" s="265"/>
      <c r="J149" s="265"/>
      <c r="K149" s="267"/>
      <c r="L149" s="277"/>
    </row>
    <row r="150" spans="1:12" ht="32.25" customHeight="1">
      <c r="A150" s="261"/>
      <c r="B150" s="265"/>
      <c r="C150" s="265"/>
      <c r="D150" s="265"/>
      <c r="E150" s="265"/>
      <c r="F150" s="265"/>
      <c r="G150" s="265"/>
      <c r="H150" s="265"/>
      <c r="I150" s="265"/>
      <c r="J150" s="265"/>
      <c r="K150" s="267"/>
      <c r="L150" s="277"/>
    </row>
    <row r="151" spans="1:12" ht="32.25" customHeight="1">
      <c r="A151" s="261"/>
      <c r="B151" s="265"/>
      <c r="C151" s="265"/>
      <c r="D151" s="265"/>
      <c r="E151" s="265"/>
      <c r="F151" s="265"/>
      <c r="G151" s="265"/>
      <c r="H151" s="265"/>
      <c r="I151" s="265"/>
      <c r="J151" s="265"/>
      <c r="K151" s="267"/>
      <c r="L151" s="277"/>
    </row>
    <row r="152" spans="1:12" ht="32.25" customHeight="1">
      <c r="A152" s="261"/>
      <c r="B152" s="265"/>
      <c r="C152" s="265"/>
      <c r="D152" s="265"/>
      <c r="E152" s="265"/>
      <c r="F152" s="265"/>
      <c r="G152" s="265"/>
      <c r="H152" s="265"/>
      <c r="I152" s="265"/>
      <c r="J152" s="265"/>
      <c r="K152" s="267"/>
      <c r="L152" s="277"/>
    </row>
    <row r="153" spans="1:12" ht="32.25" customHeight="1">
      <c r="A153" s="261"/>
      <c r="B153" s="265"/>
      <c r="C153" s="265"/>
      <c r="D153" s="265"/>
      <c r="E153" s="265"/>
      <c r="F153" s="265"/>
      <c r="G153" s="265"/>
      <c r="H153" s="265"/>
      <c r="I153" s="265"/>
      <c r="J153" s="265"/>
      <c r="K153" s="267"/>
      <c r="L153" s="277"/>
    </row>
    <row r="154" spans="1:12" ht="32.25" customHeight="1">
      <c r="A154" s="261"/>
      <c r="B154" s="265"/>
      <c r="C154" s="265"/>
      <c r="D154" s="265"/>
      <c r="E154" s="265"/>
      <c r="F154" s="265"/>
      <c r="G154" s="265"/>
      <c r="H154" s="265"/>
      <c r="I154" s="265"/>
      <c r="J154" s="265"/>
      <c r="K154" s="267"/>
      <c r="L154" s="277"/>
    </row>
    <row r="155" spans="1:12" ht="32.25" customHeight="1">
      <c r="A155" s="261"/>
      <c r="B155" s="265"/>
      <c r="C155" s="265"/>
      <c r="D155" s="265"/>
      <c r="E155" s="265"/>
      <c r="F155" s="265"/>
      <c r="G155" s="265"/>
      <c r="H155" s="265"/>
      <c r="I155" s="265"/>
      <c r="J155" s="265"/>
      <c r="K155" s="267"/>
      <c r="L155" s="277"/>
    </row>
    <row r="156" spans="1:12" ht="32.25" customHeight="1">
      <c r="A156" s="261"/>
      <c r="B156" s="265"/>
      <c r="C156" s="265"/>
      <c r="D156" s="265"/>
      <c r="E156" s="265"/>
      <c r="F156" s="265"/>
      <c r="G156" s="265"/>
      <c r="H156" s="265"/>
      <c r="I156" s="265"/>
      <c r="J156" s="265"/>
      <c r="K156" s="267"/>
      <c r="L156" s="277"/>
    </row>
    <row r="157" spans="1:12" ht="32.25" customHeight="1">
      <c r="A157" s="261"/>
      <c r="B157" s="265"/>
      <c r="C157" s="265"/>
      <c r="D157" s="265"/>
      <c r="E157" s="265"/>
      <c r="F157" s="265"/>
      <c r="G157" s="265"/>
      <c r="H157" s="265"/>
      <c r="I157" s="265"/>
      <c r="J157" s="265"/>
      <c r="K157" s="267"/>
      <c r="L157" s="277"/>
    </row>
    <row r="158" spans="1:12" ht="32.25" customHeight="1">
      <c r="A158" s="261"/>
      <c r="B158" s="265"/>
      <c r="C158" s="265"/>
      <c r="D158" s="265"/>
      <c r="E158" s="265"/>
      <c r="F158" s="265"/>
      <c r="G158" s="265"/>
      <c r="H158" s="265"/>
      <c r="I158" s="265"/>
      <c r="J158" s="265"/>
      <c r="K158" s="267"/>
      <c r="L158" s="277"/>
    </row>
    <row r="159" spans="1:12" ht="32.25" customHeight="1">
      <c r="A159" s="261"/>
      <c r="B159" s="265"/>
      <c r="C159" s="265"/>
      <c r="D159" s="265"/>
      <c r="E159" s="265"/>
      <c r="F159" s="265"/>
      <c r="G159" s="265"/>
      <c r="H159" s="265"/>
      <c r="I159" s="265"/>
      <c r="J159" s="265"/>
      <c r="K159" s="267"/>
      <c r="L159" s="277"/>
    </row>
    <row r="160" spans="1:12" ht="32.25" customHeight="1">
      <c r="A160" s="261"/>
      <c r="B160" s="265"/>
      <c r="C160" s="265"/>
      <c r="D160" s="265"/>
      <c r="E160" s="265"/>
      <c r="F160" s="265"/>
      <c r="G160" s="265"/>
      <c r="H160" s="265"/>
      <c r="I160" s="265"/>
      <c r="J160" s="265"/>
      <c r="K160" s="267"/>
      <c r="L160" s="277"/>
    </row>
    <row r="161" spans="1:12" ht="32.25" customHeight="1">
      <c r="A161" s="261"/>
      <c r="B161" s="265"/>
      <c r="C161" s="265"/>
      <c r="D161" s="265"/>
      <c r="E161" s="265"/>
      <c r="F161" s="265"/>
      <c r="G161" s="265"/>
      <c r="H161" s="265"/>
      <c r="I161" s="265"/>
      <c r="J161" s="265"/>
      <c r="K161" s="267"/>
      <c r="L161" s="277"/>
    </row>
    <row r="162" spans="1:12" ht="32.25" customHeight="1">
      <c r="A162" s="261"/>
      <c r="B162" s="265"/>
      <c r="C162" s="265"/>
      <c r="D162" s="265"/>
      <c r="E162" s="265"/>
      <c r="F162" s="265"/>
      <c r="G162" s="265"/>
      <c r="H162" s="265"/>
      <c r="I162" s="265"/>
      <c r="J162" s="265"/>
      <c r="K162" s="267"/>
      <c r="L162" s="277"/>
    </row>
    <row r="163" spans="1:12" ht="32.25" customHeight="1">
      <c r="A163" s="261"/>
      <c r="B163" s="265"/>
      <c r="C163" s="265"/>
      <c r="D163" s="265"/>
      <c r="E163" s="265"/>
      <c r="F163" s="265"/>
      <c r="G163" s="265"/>
      <c r="H163" s="265"/>
      <c r="I163" s="265"/>
      <c r="J163" s="265"/>
      <c r="K163" s="267"/>
      <c r="L163" s="277"/>
    </row>
    <row r="164" spans="1:12" ht="32.25" customHeight="1">
      <c r="A164" s="261"/>
      <c r="B164" s="265"/>
      <c r="C164" s="265"/>
      <c r="D164" s="265"/>
      <c r="E164" s="265"/>
      <c r="F164" s="265"/>
      <c r="G164" s="265"/>
      <c r="H164" s="265"/>
      <c r="I164" s="265"/>
      <c r="J164" s="265"/>
      <c r="K164" s="267"/>
      <c r="L164" s="277"/>
    </row>
    <row r="165" spans="1:12" ht="32.25" customHeight="1">
      <c r="A165" s="261"/>
      <c r="B165" s="265"/>
      <c r="C165" s="265"/>
      <c r="D165" s="265"/>
      <c r="E165" s="265"/>
      <c r="F165" s="265"/>
      <c r="G165" s="265"/>
      <c r="H165" s="265"/>
      <c r="I165" s="265"/>
      <c r="J165" s="265"/>
      <c r="K165" s="267"/>
      <c r="L165" s="277"/>
    </row>
    <row r="166" spans="1:12" ht="32.25" customHeight="1">
      <c r="A166" s="261"/>
      <c r="B166" s="265"/>
      <c r="C166" s="265"/>
      <c r="D166" s="265"/>
      <c r="E166" s="265"/>
      <c r="F166" s="265"/>
      <c r="G166" s="265"/>
      <c r="H166" s="265"/>
      <c r="I166" s="265"/>
      <c r="J166" s="265"/>
      <c r="K166" s="267"/>
      <c r="L166" s="277"/>
    </row>
    <row r="167" spans="1:12" ht="32.25" customHeight="1">
      <c r="A167" s="261"/>
      <c r="B167" s="265"/>
      <c r="C167" s="265"/>
      <c r="D167" s="265"/>
      <c r="E167" s="265"/>
      <c r="F167" s="265"/>
      <c r="G167" s="265"/>
      <c r="H167" s="265"/>
      <c r="I167" s="265"/>
      <c r="J167" s="265"/>
      <c r="K167" s="267"/>
      <c r="L167" s="277"/>
    </row>
    <row r="168" spans="1:12" ht="32.25" customHeight="1">
      <c r="A168" s="261"/>
      <c r="B168" s="265"/>
      <c r="C168" s="265"/>
      <c r="D168" s="265"/>
      <c r="E168" s="265"/>
      <c r="F168" s="265"/>
      <c r="G168" s="265"/>
      <c r="H168" s="265"/>
      <c r="I168" s="265"/>
      <c r="J168" s="265"/>
      <c r="K168" s="267"/>
      <c r="L168" s="277"/>
    </row>
    <row r="169" spans="1:12" ht="32.25" customHeight="1">
      <c r="A169" s="261"/>
      <c r="B169" s="265"/>
      <c r="C169" s="265"/>
      <c r="D169" s="265"/>
      <c r="E169" s="265"/>
      <c r="F169" s="265"/>
      <c r="G169" s="265"/>
      <c r="H169" s="265"/>
      <c r="I169" s="265"/>
      <c r="J169" s="265"/>
      <c r="K169" s="267"/>
      <c r="L169" s="277"/>
    </row>
    <row r="170" spans="1:12" ht="32.25" customHeight="1">
      <c r="A170" s="261"/>
      <c r="B170" s="265"/>
      <c r="C170" s="265"/>
      <c r="D170" s="265"/>
      <c r="E170" s="265"/>
      <c r="F170" s="265"/>
      <c r="G170" s="265"/>
      <c r="H170" s="265"/>
      <c r="I170" s="265"/>
      <c r="J170" s="265"/>
      <c r="K170" s="267"/>
      <c r="L170" s="277"/>
    </row>
    <row r="171" spans="1:12" ht="32.25" customHeight="1">
      <c r="A171" s="261"/>
      <c r="B171" s="265"/>
      <c r="C171" s="265"/>
      <c r="D171" s="265"/>
      <c r="E171" s="265"/>
      <c r="F171" s="265"/>
      <c r="G171" s="265"/>
      <c r="H171" s="265"/>
      <c r="I171" s="265"/>
      <c r="J171" s="265"/>
      <c r="K171" s="267"/>
      <c r="L171" s="277"/>
    </row>
    <row r="172" spans="1:12" ht="32.25" customHeight="1">
      <c r="A172" s="261"/>
      <c r="B172" s="265"/>
      <c r="C172" s="265"/>
      <c r="D172" s="265"/>
      <c r="E172" s="265"/>
      <c r="F172" s="265"/>
      <c r="G172" s="265"/>
      <c r="H172" s="265"/>
      <c r="I172" s="265"/>
      <c r="J172" s="265"/>
      <c r="K172" s="267"/>
      <c r="L172" s="277"/>
    </row>
    <row r="173" spans="1:12" ht="32.25" customHeight="1">
      <c r="A173" s="261"/>
      <c r="B173" s="265"/>
      <c r="C173" s="265"/>
      <c r="D173" s="265"/>
      <c r="E173" s="265"/>
      <c r="F173" s="265"/>
      <c r="G173" s="265"/>
      <c r="H173" s="265"/>
      <c r="I173" s="265"/>
      <c r="J173" s="265"/>
      <c r="K173" s="267"/>
      <c r="L173" s="277"/>
    </row>
    <row r="174" spans="1:12" ht="32.25" customHeight="1">
      <c r="A174" s="261"/>
      <c r="B174" s="265"/>
      <c r="C174" s="265"/>
      <c r="D174" s="265"/>
      <c r="E174" s="265"/>
      <c r="F174" s="265"/>
      <c r="G174" s="265"/>
      <c r="H174" s="265"/>
      <c r="I174" s="265"/>
      <c r="J174" s="265"/>
      <c r="K174" s="267"/>
      <c r="L174" s="277"/>
    </row>
    <row r="175" spans="1:12" ht="32.25" customHeight="1">
      <c r="A175" s="261"/>
      <c r="B175" s="265"/>
      <c r="C175" s="265"/>
      <c r="D175" s="265"/>
      <c r="E175" s="265"/>
      <c r="F175" s="265"/>
      <c r="G175" s="265"/>
      <c r="H175" s="265"/>
      <c r="I175" s="265"/>
      <c r="J175" s="265"/>
      <c r="K175" s="267"/>
      <c r="L175" s="277"/>
    </row>
    <row r="176" spans="1:12" ht="32.25" customHeight="1">
      <c r="A176" s="261"/>
      <c r="B176" s="265"/>
      <c r="C176" s="265"/>
      <c r="D176" s="265"/>
      <c r="E176" s="265"/>
      <c r="F176" s="265"/>
      <c r="G176" s="265"/>
      <c r="H176" s="265"/>
      <c r="I176" s="265"/>
      <c r="J176" s="265"/>
      <c r="K176" s="267"/>
      <c r="L176" s="277"/>
    </row>
    <row r="177" spans="1:12" ht="32.25" customHeight="1">
      <c r="A177" s="261"/>
      <c r="B177" s="265"/>
      <c r="C177" s="265"/>
      <c r="D177" s="265"/>
      <c r="E177" s="265"/>
      <c r="F177" s="265"/>
      <c r="G177" s="265"/>
      <c r="H177" s="265"/>
      <c r="I177" s="265"/>
      <c r="J177" s="265"/>
      <c r="K177" s="267"/>
      <c r="L177" s="277"/>
    </row>
    <row r="178" spans="1:12" ht="32.25" customHeight="1">
      <c r="A178" s="261"/>
      <c r="B178" s="265"/>
      <c r="C178" s="265"/>
      <c r="D178" s="265"/>
      <c r="E178" s="265"/>
      <c r="F178" s="265"/>
      <c r="G178" s="265"/>
      <c r="H178" s="265"/>
      <c r="I178" s="265"/>
      <c r="J178" s="265"/>
      <c r="K178" s="267"/>
      <c r="L178" s="277"/>
    </row>
    <row r="179" spans="1:12" ht="32.25" customHeight="1">
      <c r="A179" s="261"/>
      <c r="B179" s="265"/>
      <c r="C179" s="265"/>
      <c r="D179" s="265"/>
      <c r="E179" s="265"/>
      <c r="F179" s="265"/>
      <c r="G179" s="265"/>
      <c r="H179" s="265"/>
      <c r="I179" s="265"/>
      <c r="J179" s="265"/>
      <c r="K179" s="267"/>
      <c r="L179" s="277"/>
    </row>
    <row r="180" spans="1:12" ht="32.25" customHeight="1">
      <c r="A180" s="261"/>
      <c r="B180" s="265"/>
      <c r="C180" s="265"/>
      <c r="D180" s="265"/>
      <c r="E180" s="265"/>
      <c r="F180" s="265"/>
      <c r="G180" s="265"/>
      <c r="H180" s="265"/>
      <c r="I180" s="265"/>
      <c r="J180" s="265"/>
      <c r="K180" s="267"/>
      <c r="L180" s="277"/>
    </row>
    <row r="181" spans="1:12" ht="32.25" customHeight="1">
      <c r="A181" s="261"/>
      <c r="B181" s="265"/>
      <c r="C181" s="265"/>
      <c r="D181" s="265"/>
      <c r="E181" s="265"/>
      <c r="F181" s="265"/>
      <c r="G181" s="265"/>
      <c r="H181" s="265"/>
      <c r="I181" s="265"/>
      <c r="J181" s="265"/>
      <c r="K181" s="267"/>
      <c r="L181" s="277"/>
    </row>
    <row r="182" spans="1:12" ht="32.25" customHeight="1">
      <c r="A182" s="261"/>
      <c r="B182" s="265"/>
      <c r="C182" s="265"/>
      <c r="D182" s="265"/>
      <c r="E182" s="265"/>
      <c r="F182" s="265"/>
      <c r="G182" s="265"/>
      <c r="H182" s="265"/>
      <c r="I182" s="265"/>
      <c r="J182" s="265"/>
      <c r="K182" s="267"/>
      <c r="L182" s="277"/>
    </row>
    <row r="183" spans="1:12" ht="32.25" customHeight="1">
      <c r="A183" s="261"/>
      <c r="B183" s="265"/>
      <c r="C183" s="265"/>
      <c r="D183" s="265"/>
      <c r="E183" s="265"/>
      <c r="F183" s="265"/>
      <c r="G183" s="265"/>
      <c r="H183" s="265"/>
      <c r="I183" s="265"/>
      <c r="J183" s="265"/>
      <c r="K183" s="267"/>
      <c r="L183" s="277"/>
    </row>
    <row r="184" spans="1:12" ht="32.25" customHeight="1">
      <c r="A184" s="261"/>
      <c r="B184" s="265"/>
      <c r="C184" s="265"/>
      <c r="D184" s="265"/>
      <c r="E184" s="265"/>
      <c r="F184" s="265"/>
      <c r="G184" s="265"/>
      <c r="H184" s="265"/>
      <c r="I184" s="265"/>
      <c r="J184" s="265"/>
      <c r="K184" s="267"/>
      <c r="L184" s="277"/>
    </row>
    <row r="185" spans="1:12" ht="32.25" customHeight="1">
      <c r="A185" s="261"/>
      <c r="B185" s="265"/>
      <c r="C185" s="265"/>
      <c r="D185" s="265"/>
      <c r="E185" s="265"/>
      <c r="F185" s="265"/>
      <c r="G185" s="265"/>
      <c r="H185" s="265"/>
      <c r="I185" s="265"/>
      <c r="J185" s="265"/>
      <c r="K185" s="267"/>
      <c r="L185" s="277"/>
    </row>
    <row r="186" spans="1:12" ht="32.25" customHeight="1">
      <c r="A186" s="261"/>
      <c r="B186" s="265"/>
      <c r="C186" s="265"/>
      <c r="D186" s="265"/>
      <c r="E186" s="265"/>
      <c r="F186" s="265"/>
      <c r="G186" s="265"/>
      <c r="H186" s="265"/>
      <c r="I186" s="265"/>
      <c r="J186" s="265"/>
      <c r="K186" s="267"/>
      <c r="L186" s="277"/>
    </row>
    <row r="187" spans="1:12" ht="32.25" customHeight="1">
      <c r="A187" s="261"/>
      <c r="B187" s="265"/>
      <c r="C187" s="265"/>
      <c r="D187" s="265"/>
      <c r="E187" s="265"/>
      <c r="F187" s="265"/>
      <c r="G187" s="265"/>
      <c r="H187" s="265"/>
      <c r="I187" s="265"/>
      <c r="J187" s="265"/>
      <c r="K187" s="267"/>
      <c r="L187" s="277"/>
    </row>
    <row r="188" spans="1:12" ht="32.25" customHeight="1">
      <c r="A188" s="261"/>
      <c r="B188" s="265"/>
      <c r="C188" s="265"/>
      <c r="D188" s="265"/>
      <c r="E188" s="265"/>
      <c r="F188" s="265"/>
      <c r="G188" s="265"/>
      <c r="H188" s="265"/>
      <c r="I188" s="265"/>
      <c r="J188" s="265"/>
      <c r="K188" s="267"/>
      <c r="L188" s="277"/>
    </row>
    <row r="189" spans="1:12" ht="32.25" customHeight="1">
      <c r="A189" s="261"/>
      <c r="B189" s="265"/>
      <c r="C189" s="265"/>
      <c r="D189" s="265"/>
      <c r="E189" s="265"/>
      <c r="F189" s="265"/>
      <c r="G189" s="265"/>
      <c r="H189" s="265"/>
      <c r="I189" s="265"/>
      <c r="J189" s="265"/>
      <c r="K189" s="267"/>
      <c r="L189" s="277"/>
    </row>
    <row r="190" spans="1:12" ht="32.25" customHeight="1">
      <c r="A190" s="261"/>
      <c r="B190" s="265"/>
      <c r="C190" s="265"/>
      <c r="D190" s="265"/>
      <c r="E190" s="265"/>
      <c r="F190" s="265"/>
      <c r="G190" s="265"/>
      <c r="H190" s="265"/>
      <c r="I190" s="265"/>
      <c r="J190" s="265"/>
      <c r="K190" s="267"/>
      <c r="L190" s="277"/>
    </row>
    <row r="191" spans="1:12" ht="32.25" customHeight="1">
      <c r="A191" s="261"/>
      <c r="B191" s="265"/>
      <c r="C191" s="265"/>
      <c r="D191" s="265"/>
      <c r="E191" s="265"/>
      <c r="F191" s="265"/>
      <c r="G191" s="265"/>
      <c r="H191" s="265"/>
      <c r="I191" s="265"/>
      <c r="J191" s="265"/>
      <c r="K191" s="267"/>
      <c r="L191" s="277"/>
    </row>
    <row r="192" spans="1:12" ht="32.25" customHeight="1">
      <c r="A192" s="261"/>
      <c r="B192" s="265"/>
      <c r="C192" s="265"/>
      <c r="D192" s="265"/>
      <c r="E192" s="265"/>
      <c r="F192" s="265"/>
      <c r="G192" s="265"/>
      <c r="H192" s="265"/>
      <c r="I192" s="265"/>
      <c r="J192" s="265"/>
      <c r="K192" s="267"/>
      <c r="L192" s="277"/>
    </row>
    <row r="193" spans="1:12" ht="32.25" customHeight="1">
      <c r="A193" s="261"/>
      <c r="B193" s="265"/>
      <c r="C193" s="265"/>
      <c r="D193" s="265"/>
      <c r="E193" s="265"/>
      <c r="F193" s="265"/>
      <c r="G193" s="265"/>
      <c r="H193" s="265"/>
      <c r="I193" s="265"/>
      <c r="J193" s="265"/>
      <c r="K193" s="267"/>
      <c r="L193" s="277"/>
    </row>
    <row r="194" spans="1:12" ht="32.25" customHeight="1">
      <c r="A194" s="261"/>
      <c r="B194" s="265"/>
      <c r="C194" s="265"/>
      <c r="D194" s="265"/>
      <c r="E194" s="265"/>
      <c r="F194" s="265"/>
      <c r="G194" s="265"/>
      <c r="H194" s="265"/>
      <c r="I194" s="265"/>
      <c r="J194" s="265"/>
      <c r="K194" s="267"/>
      <c r="L194" s="277"/>
    </row>
    <row r="195" spans="1:12" ht="32.25" customHeight="1">
      <c r="A195" s="261"/>
      <c r="B195" s="265"/>
      <c r="C195" s="265"/>
      <c r="D195" s="265"/>
      <c r="E195" s="265"/>
      <c r="F195" s="265"/>
      <c r="G195" s="265"/>
      <c r="H195" s="265"/>
      <c r="I195" s="265"/>
      <c r="J195" s="265"/>
      <c r="K195" s="267"/>
      <c r="L195" s="277"/>
    </row>
    <row r="196" spans="1:12" ht="32.25" customHeight="1">
      <c r="A196" s="261"/>
      <c r="B196" s="265"/>
      <c r="C196" s="265"/>
      <c r="D196" s="265"/>
      <c r="E196" s="265"/>
      <c r="F196" s="265"/>
      <c r="G196" s="265"/>
      <c r="H196" s="265"/>
      <c r="I196" s="265"/>
      <c r="J196" s="265"/>
      <c r="K196" s="267"/>
      <c r="L196" s="277"/>
    </row>
    <row r="197" spans="1:12" ht="32.25" customHeight="1">
      <c r="A197" s="261"/>
      <c r="B197" s="265"/>
      <c r="C197" s="265"/>
      <c r="D197" s="265"/>
      <c r="E197" s="265"/>
      <c r="F197" s="265"/>
      <c r="G197" s="265"/>
      <c r="H197" s="265"/>
      <c r="I197" s="265"/>
      <c r="J197" s="265"/>
      <c r="K197" s="267"/>
      <c r="L197" s="277"/>
    </row>
    <row r="198" spans="1:12" ht="32.25" customHeight="1">
      <c r="A198" s="261"/>
      <c r="B198" s="265"/>
      <c r="C198" s="265"/>
      <c r="D198" s="265"/>
      <c r="E198" s="265"/>
      <c r="F198" s="265"/>
      <c r="G198" s="265"/>
      <c r="H198" s="265"/>
      <c r="I198" s="265"/>
      <c r="J198" s="265"/>
      <c r="K198" s="267"/>
      <c r="L198" s="277"/>
    </row>
    <row r="199" spans="1:12" ht="32.25" customHeight="1">
      <c r="A199" s="261"/>
      <c r="B199" s="265"/>
      <c r="C199" s="265"/>
      <c r="D199" s="265"/>
      <c r="E199" s="265"/>
      <c r="F199" s="265"/>
      <c r="G199" s="265"/>
      <c r="H199" s="265"/>
      <c r="I199" s="265"/>
      <c r="J199" s="265"/>
      <c r="K199" s="267"/>
      <c r="L199" s="278"/>
    </row>
    <row r="200" spans="1:12" ht="32.25" customHeight="1">
      <c r="A200" s="261"/>
      <c r="B200" s="265"/>
      <c r="C200" s="265"/>
      <c r="D200" s="265"/>
      <c r="E200" s="265"/>
      <c r="F200" s="265"/>
      <c r="G200" s="265"/>
      <c r="H200" s="265"/>
      <c r="I200" s="265"/>
      <c r="J200" s="265"/>
      <c r="K200" s="267"/>
      <c r="L200" s="278"/>
    </row>
    <row r="201" spans="1:12" ht="32.25" customHeight="1">
      <c r="A201" s="261"/>
      <c r="B201" s="265"/>
      <c r="C201" s="265"/>
      <c r="D201" s="265"/>
      <c r="E201" s="265"/>
      <c r="F201" s="265"/>
      <c r="G201" s="265"/>
      <c r="H201" s="265"/>
      <c r="I201" s="265"/>
      <c r="J201" s="265"/>
      <c r="K201" s="267"/>
      <c r="L201" s="278"/>
    </row>
    <row r="202" spans="1:12" ht="32.25" customHeight="1">
      <c r="A202" s="261"/>
      <c r="B202" s="265"/>
      <c r="C202" s="265"/>
      <c r="D202" s="265"/>
      <c r="E202" s="265"/>
      <c r="F202" s="265"/>
      <c r="G202" s="265"/>
      <c r="H202" s="265"/>
      <c r="I202" s="265"/>
      <c r="J202" s="265"/>
      <c r="K202" s="267"/>
      <c r="L202" s="278"/>
    </row>
    <row r="203" spans="1:12" ht="32.25" customHeight="1">
      <c r="A203" s="261"/>
      <c r="B203" s="265"/>
      <c r="C203" s="265"/>
      <c r="D203" s="265"/>
      <c r="E203" s="265"/>
      <c r="F203" s="265"/>
      <c r="G203" s="265"/>
      <c r="H203" s="265"/>
      <c r="I203" s="265"/>
      <c r="J203" s="265"/>
      <c r="K203" s="267"/>
      <c r="L203" s="277"/>
    </row>
    <row r="204" spans="1:12" ht="32.25" customHeight="1">
      <c r="A204" s="261"/>
      <c r="B204" s="265"/>
      <c r="C204" s="265"/>
      <c r="D204" s="265"/>
      <c r="E204" s="265"/>
      <c r="F204" s="265"/>
      <c r="G204" s="265"/>
      <c r="H204" s="265"/>
      <c r="I204" s="265"/>
      <c r="J204" s="265"/>
      <c r="K204" s="267"/>
      <c r="L204" s="277"/>
    </row>
    <row r="205" spans="1:12" ht="32.25" customHeight="1">
      <c r="A205" s="261"/>
      <c r="B205" s="265"/>
      <c r="C205" s="265"/>
      <c r="D205" s="265"/>
      <c r="E205" s="265"/>
      <c r="F205" s="265"/>
      <c r="G205" s="265"/>
      <c r="H205" s="265"/>
      <c r="I205" s="265"/>
      <c r="J205" s="265"/>
      <c r="K205" s="267"/>
      <c r="L205" s="277"/>
    </row>
    <row r="206" spans="1:12" ht="32.25" customHeight="1">
      <c r="A206" s="261"/>
      <c r="B206" s="265"/>
      <c r="C206" s="265"/>
      <c r="D206" s="265"/>
      <c r="E206" s="265"/>
      <c r="F206" s="265"/>
      <c r="G206" s="265"/>
      <c r="H206" s="265"/>
      <c r="I206" s="265"/>
      <c r="J206" s="265"/>
      <c r="K206" s="267"/>
      <c r="L206" s="277"/>
    </row>
    <row r="207" spans="1:12" ht="32.25" customHeight="1">
      <c r="A207" s="261"/>
      <c r="B207" s="265"/>
      <c r="C207" s="265"/>
      <c r="D207" s="265"/>
      <c r="E207" s="265"/>
      <c r="F207" s="265"/>
      <c r="G207" s="265"/>
      <c r="H207" s="265"/>
      <c r="I207" s="265"/>
      <c r="J207" s="265"/>
      <c r="K207" s="267"/>
      <c r="L207" s="277"/>
    </row>
    <row r="208" spans="1:12" ht="32.25" customHeight="1">
      <c r="A208" s="261"/>
      <c r="B208" s="265"/>
      <c r="C208" s="265"/>
      <c r="D208" s="265"/>
      <c r="E208" s="265"/>
      <c r="F208" s="265"/>
      <c r="G208" s="265"/>
      <c r="H208" s="265"/>
      <c r="I208" s="265"/>
      <c r="J208" s="265"/>
      <c r="K208" s="267"/>
      <c r="L208" s="277"/>
    </row>
    <row r="209" spans="1:12" ht="32.25" customHeight="1">
      <c r="A209" s="261"/>
      <c r="B209" s="265"/>
      <c r="C209" s="265"/>
      <c r="D209" s="265"/>
      <c r="E209" s="265"/>
      <c r="F209" s="265"/>
      <c r="G209" s="265"/>
      <c r="H209" s="265"/>
      <c r="I209" s="265"/>
      <c r="J209" s="265"/>
      <c r="K209" s="267"/>
      <c r="L209" s="277"/>
    </row>
    <row r="210" spans="1:12" ht="32.25" customHeight="1">
      <c r="A210" s="261"/>
      <c r="B210" s="265"/>
      <c r="C210" s="265"/>
      <c r="D210" s="265"/>
      <c r="E210" s="265"/>
      <c r="F210" s="265"/>
      <c r="G210" s="265"/>
      <c r="H210" s="265"/>
      <c r="I210" s="265"/>
      <c r="J210" s="265"/>
      <c r="K210" s="267"/>
      <c r="L210" s="277"/>
    </row>
    <row r="211" spans="1:12" ht="32.25" customHeight="1">
      <c r="A211" s="261"/>
      <c r="B211" s="265"/>
      <c r="C211" s="265"/>
      <c r="D211" s="265"/>
      <c r="E211" s="265"/>
      <c r="F211" s="265"/>
      <c r="G211" s="265"/>
      <c r="H211" s="265"/>
      <c r="I211" s="265"/>
      <c r="J211" s="265"/>
      <c r="K211" s="267"/>
      <c r="L211" s="277"/>
    </row>
    <row r="212" spans="1:12" ht="32.25" customHeight="1">
      <c r="A212" s="261"/>
      <c r="B212" s="265"/>
      <c r="C212" s="265"/>
      <c r="D212" s="265"/>
      <c r="E212" s="265"/>
      <c r="F212" s="265"/>
      <c r="G212" s="265"/>
      <c r="H212" s="265"/>
      <c r="I212" s="265"/>
      <c r="J212" s="265"/>
      <c r="K212" s="267"/>
      <c r="L212" s="277"/>
    </row>
    <row r="213" spans="1:12" ht="32.25" customHeight="1">
      <c r="A213" s="261"/>
      <c r="B213" s="265"/>
      <c r="C213" s="265"/>
      <c r="D213" s="265"/>
      <c r="E213" s="265"/>
      <c r="F213" s="265"/>
      <c r="G213" s="265"/>
      <c r="H213" s="265"/>
      <c r="I213" s="265"/>
      <c r="J213" s="265"/>
      <c r="K213" s="267"/>
      <c r="L213" s="277"/>
    </row>
    <row r="214" spans="1:12" ht="32.25" customHeight="1">
      <c r="A214" s="261"/>
      <c r="B214" s="265"/>
      <c r="C214" s="265"/>
      <c r="D214" s="265"/>
      <c r="E214" s="265"/>
      <c r="F214" s="265"/>
      <c r="G214" s="265"/>
      <c r="H214" s="265"/>
      <c r="I214" s="265"/>
      <c r="J214" s="265"/>
      <c r="K214" s="267"/>
      <c r="L214" s="277"/>
    </row>
    <row r="215" spans="1:12" ht="32.25" customHeight="1">
      <c r="A215" s="261"/>
      <c r="B215" s="265"/>
      <c r="C215" s="265"/>
      <c r="D215" s="265"/>
      <c r="E215" s="265"/>
      <c r="F215" s="265"/>
      <c r="G215" s="265"/>
      <c r="H215" s="265"/>
      <c r="I215" s="265"/>
      <c r="J215" s="265"/>
      <c r="K215" s="267"/>
      <c r="L215" s="277"/>
    </row>
    <row r="216" spans="1:12" ht="32.25" customHeight="1">
      <c r="A216" s="261"/>
      <c r="B216" s="265"/>
      <c r="C216" s="265"/>
      <c r="D216" s="265"/>
      <c r="E216" s="265"/>
      <c r="F216" s="265"/>
      <c r="G216" s="265"/>
      <c r="H216" s="265"/>
      <c r="I216" s="265"/>
      <c r="J216" s="265"/>
      <c r="K216" s="267"/>
      <c r="L216" s="277"/>
    </row>
    <row r="217" spans="1:12" ht="32.25" customHeight="1">
      <c r="A217" s="261"/>
      <c r="B217" s="265"/>
      <c r="C217" s="265"/>
      <c r="D217" s="265"/>
      <c r="E217" s="265"/>
      <c r="F217" s="265"/>
      <c r="G217" s="265"/>
      <c r="H217" s="265"/>
      <c r="I217" s="265"/>
      <c r="J217" s="265"/>
      <c r="K217" s="267"/>
      <c r="L217" s="277"/>
    </row>
    <row r="218" spans="1:12" ht="32.25" customHeight="1">
      <c r="A218" s="261"/>
      <c r="B218" s="265"/>
      <c r="C218" s="265"/>
      <c r="D218" s="265"/>
      <c r="E218" s="265"/>
      <c r="F218" s="265"/>
      <c r="G218" s="265"/>
      <c r="H218" s="265"/>
      <c r="I218" s="265"/>
      <c r="J218" s="265"/>
      <c r="K218" s="267"/>
      <c r="L218" s="277"/>
    </row>
    <row r="219" spans="1:12" ht="32.25" customHeight="1">
      <c r="A219" s="261"/>
      <c r="B219" s="265"/>
      <c r="C219" s="265"/>
      <c r="D219" s="265"/>
      <c r="E219" s="265"/>
      <c r="F219" s="265"/>
      <c r="G219" s="265"/>
      <c r="H219" s="265"/>
      <c r="I219" s="265"/>
      <c r="J219" s="265"/>
      <c r="K219" s="267"/>
      <c r="L219" s="277"/>
    </row>
    <row r="220" spans="1:12" ht="32.25" customHeight="1">
      <c r="A220" s="261"/>
      <c r="B220" s="265"/>
      <c r="C220" s="265"/>
      <c r="D220" s="265"/>
      <c r="E220" s="265"/>
      <c r="F220" s="265"/>
      <c r="G220" s="265"/>
      <c r="H220" s="265"/>
      <c r="I220" s="265"/>
      <c r="J220" s="265"/>
      <c r="K220" s="267"/>
      <c r="L220" s="277"/>
    </row>
    <row r="221" spans="1:12" ht="32.25" customHeight="1">
      <c r="A221" s="261"/>
      <c r="B221" s="265"/>
      <c r="C221" s="265"/>
      <c r="D221" s="265"/>
      <c r="E221" s="265"/>
      <c r="F221" s="265"/>
      <c r="G221" s="265"/>
      <c r="H221" s="265"/>
      <c r="I221" s="265"/>
      <c r="J221" s="265"/>
      <c r="K221" s="267"/>
      <c r="L221" s="277"/>
    </row>
    <row r="222" spans="1:12" ht="32.25" customHeight="1">
      <c r="A222" s="261"/>
      <c r="B222" s="265"/>
      <c r="C222" s="265"/>
      <c r="D222" s="265"/>
      <c r="E222" s="265"/>
      <c r="F222" s="265"/>
      <c r="G222" s="265"/>
      <c r="H222" s="265"/>
      <c r="I222" s="265"/>
      <c r="J222" s="265"/>
      <c r="K222" s="267"/>
      <c r="L222" s="277"/>
    </row>
    <row r="223" spans="1:12" ht="32.25" customHeight="1">
      <c r="A223" s="261"/>
      <c r="B223" s="265"/>
      <c r="C223" s="265"/>
      <c r="D223" s="265"/>
      <c r="E223" s="265"/>
      <c r="F223" s="265"/>
      <c r="G223" s="265"/>
      <c r="H223" s="265"/>
      <c r="I223" s="265"/>
      <c r="J223" s="265"/>
      <c r="K223" s="267"/>
      <c r="L223" s="277"/>
    </row>
    <row r="224" spans="1:12" ht="32.25" customHeight="1">
      <c r="A224" s="261"/>
      <c r="B224" s="265"/>
      <c r="C224" s="265"/>
      <c r="D224" s="265"/>
      <c r="E224" s="265"/>
      <c r="F224" s="265"/>
      <c r="G224" s="265"/>
      <c r="H224" s="265"/>
      <c r="I224" s="265"/>
      <c r="J224" s="265"/>
      <c r="K224" s="267"/>
      <c r="L224" s="277"/>
    </row>
    <row r="225" spans="1:12" ht="32.25" customHeight="1">
      <c r="A225" s="261"/>
      <c r="B225" s="265"/>
      <c r="C225" s="265"/>
      <c r="D225" s="265"/>
      <c r="E225" s="265"/>
      <c r="F225" s="265"/>
      <c r="G225" s="265"/>
      <c r="H225" s="265"/>
      <c r="I225" s="265"/>
      <c r="J225" s="265"/>
      <c r="K225" s="267"/>
      <c r="L225" s="277"/>
    </row>
    <row r="226" spans="1:12" ht="32.25" customHeight="1">
      <c r="A226" s="261"/>
      <c r="B226" s="265"/>
      <c r="C226" s="265"/>
      <c r="D226" s="265"/>
      <c r="E226" s="265"/>
      <c r="F226" s="265"/>
      <c r="G226" s="265"/>
      <c r="H226" s="265"/>
      <c r="I226" s="265"/>
      <c r="J226" s="265"/>
      <c r="K226" s="267"/>
      <c r="L226" s="277"/>
    </row>
    <row r="227" spans="1:12" ht="32.25" customHeight="1">
      <c r="A227" s="261"/>
      <c r="B227" s="265"/>
      <c r="C227" s="265"/>
      <c r="D227" s="265"/>
      <c r="E227" s="265"/>
      <c r="F227" s="265"/>
      <c r="G227" s="265"/>
      <c r="H227" s="265"/>
      <c r="I227" s="265"/>
      <c r="J227" s="265"/>
      <c r="K227" s="267"/>
      <c r="L227" s="277"/>
    </row>
    <row r="228" spans="1:12" ht="32.25" customHeight="1">
      <c r="A228" s="261"/>
      <c r="B228" s="265"/>
      <c r="C228" s="265"/>
      <c r="D228" s="265"/>
      <c r="E228" s="265"/>
      <c r="F228" s="265"/>
      <c r="G228" s="265"/>
      <c r="H228" s="265"/>
      <c r="I228" s="265"/>
      <c r="J228" s="265"/>
      <c r="K228" s="267"/>
      <c r="L228" s="277"/>
    </row>
    <row r="229" spans="1:12" ht="32.25" customHeight="1">
      <c r="A229" s="261"/>
      <c r="B229" s="265"/>
      <c r="C229" s="265"/>
      <c r="D229" s="265"/>
      <c r="E229" s="265"/>
      <c r="F229" s="265"/>
      <c r="G229" s="265"/>
      <c r="H229" s="265"/>
      <c r="I229" s="265"/>
      <c r="J229" s="265"/>
      <c r="K229" s="267"/>
      <c r="L229" s="277"/>
    </row>
    <row r="230" spans="1:12" ht="32.25" customHeight="1">
      <c r="A230" s="261"/>
      <c r="B230" s="265"/>
      <c r="C230" s="265"/>
      <c r="D230" s="265"/>
      <c r="E230" s="265"/>
      <c r="F230" s="265"/>
      <c r="G230" s="265"/>
      <c r="H230" s="265"/>
      <c r="I230" s="265"/>
      <c r="J230" s="265"/>
      <c r="K230" s="267"/>
      <c r="L230" s="277"/>
    </row>
    <row r="231" spans="1:12" ht="32.25" customHeight="1">
      <c r="A231" s="261"/>
      <c r="B231" s="265"/>
      <c r="C231" s="265"/>
      <c r="D231" s="265"/>
      <c r="E231" s="265"/>
      <c r="F231" s="265"/>
      <c r="G231" s="265"/>
      <c r="H231" s="265"/>
      <c r="I231" s="265"/>
      <c r="J231" s="265"/>
      <c r="K231" s="267"/>
      <c r="L231" s="277"/>
    </row>
    <row r="232" spans="1:12" ht="32.25" customHeight="1">
      <c r="A232" s="261"/>
      <c r="B232" s="265"/>
      <c r="C232" s="265"/>
      <c r="D232" s="265"/>
      <c r="E232" s="265"/>
      <c r="F232" s="265"/>
      <c r="G232" s="265"/>
      <c r="H232" s="265"/>
      <c r="I232" s="265"/>
      <c r="J232" s="265"/>
      <c r="K232" s="267"/>
      <c r="L232" s="277"/>
    </row>
    <row r="233" spans="1:12" ht="32.25" customHeight="1">
      <c r="A233" s="261"/>
      <c r="B233" s="265"/>
      <c r="C233" s="265"/>
      <c r="D233" s="265"/>
      <c r="E233" s="265"/>
      <c r="F233" s="265"/>
      <c r="G233" s="265"/>
      <c r="H233" s="265"/>
      <c r="I233" s="265"/>
      <c r="J233" s="265"/>
      <c r="K233" s="267"/>
      <c r="L233" s="277"/>
    </row>
    <row r="234" spans="1:12" ht="32.25" customHeight="1">
      <c r="A234" s="261"/>
      <c r="B234" s="265"/>
      <c r="C234" s="265"/>
      <c r="D234" s="265"/>
      <c r="E234" s="265"/>
      <c r="F234" s="265"/>
      <c r="G234" s="265"/>
      <c r="H234" s="265"/>
      <c r="I234" s="265"/>
      <c r="J234" s="265"/>
      <c r="K234" s="267"/>
      <c r="L234" s="277"/>
    </row>
    <row r="235" spans="1:12" ht="32.25" customHeight="1">
      <c r="A235" s="261"/>
      <c r="B235" s="265"/>
      <c r="C235" s="265"/>
      <c r="D235" s="265"/>
      <c r="E235" s="265"/>
      <c r="F235" s="265"/>
      <c r="G235" s="265"/>
      <c r="H235" s="265"/>
      <c r="I235" s="265"/>
      <c r="J235" s="265"/>
      <c r="K235" s="267"/>
      <c r="L235" s="277"/>
    </row>
    <row r="236" spans="1:12" ht="32.25" customHeight="1">
      <c r="A236" s="261"/>
      <c r="B236" s="265"/>
      <c r="C236" s="265"/>
      <c r="D236" s="265"/>
      <c r="E236" s="265"/>
      <c r="F236" s="265"/>
      <c r="G236" s="265"/>
      <c r="H236" s="265"/>
      <c r="I236" s="265"/>
      <c r="J236" s="265"/>
      <c r="K236" s="267"/>
      <c r="L236" s="277"/>
    </row>
    <row r="237" spans="1:12" ht="32.25" customHeight="1">
      <c r="A237" s="261"/>
      <c r="B237" s="265"/>
      <c r="C237" s="265"/>
      <c r="D237" s="265"/>
      <c r="E237" s="265"/>
      <c r="F237" s="265"/>
      <c r="G237" s="265"/>
      <c r="H237" s="265"/>
      <c r="I237" s="265"/>
      <c r="J237" s="265"/>
      <c r="K237" s="267"/>
      <c r="L237" s="277"/>
    </row>
    <row r="238" spans="1:12" ht="32.25" customHeight="1">
      <c r="A238" s="261"/>
      <c r="B238" s="265"/>
      <c r="C238" s="265"/>
      <c r="D238" s="265"/>
      <c r="E238" s="265"/>
      <c r="F238" s="265"/>
      <c r="G238" s="265"/>
      <c r="H238" s="265"/>
      <c r="I238" s="265"/>
      <c r="J238" s="265"/>
      <c r="K238" s="267"/>
      <c r="L238" s="277"/>
    </row>
    <row r="239" spans="1:12" ht="32.25" customHeight="1">
      <c r="A239" s="261"/>
      <c r="B239" s="265"/>
      <c r="C239" s="265"/>
      <c r="D239" s="265"/>
      <c r="E239" s="265"/>
      <c r="F239" s="265"/>
      <c r="G239" s="265"/>
      <c r="H239" s="265"/>
      <c r="I239" s="265"/>
      <c r="J239" s="265"/>
      <c r="K239" s="267"/>
      <c r="L239" s="277"/>
    </row>
    <row r="240" spans="1:12" ht="32.25" customHeight="1">
      <c r="A240" s="261"/>
      <c r="B240" s="265"/>
      <c r="C240" s="265"/>
      <c r="D240" s="265"/>
      <c r="E240" s="265"/>
      <c r="F240" s="265"/>
      <c r="G240" s="265"/>
      <c r="H240" s="265"/>
      <c r="I240" s="265"/>
      <c r="J240" s="265"/>
      <c r="K240" s="267"/>
      <c r="L240" s="277"/>
    </row>
    <row r="241" spans="1:12" ht="32.25" customHeight="1">
      <c r="A241" s="261"/>
      <c r="B241" s="265"/>
      <c r="C241" s="265"/>
      <c r="D241" s="265"/>
      <c r="E241" s="265"/>
      <c r="F241" s="265"/>
      <c r="G241" s="265"/>
      <c r="H241" s="265"/>
      <c r="I241" s="265"/>
      <c r="J241" s="265"/>
      <c r="K241" s="267"/>
      <c r="L241" s="277"/>
    </row>
    <row r="242" spans="1:12" ht="32.25" customHeight="1">
      <c r="A242" s="261"/>
      <c r="B242" s="265"/>
      <c r="C242" s="265"/>
      <c r="D242" s="265"/>
      <c r="E242" s="265"/>
      <c r="F242" s="265"/>
      <c r="G242" s="265"/>
      <c r="H242" s="265"/>
      <c r="I242" s="265"/>
      <c r="J242" s="265"/>
      <c r="K242" s="267"/>
      <c r="L242" s="277"/>
    </row>
    <row r="243" spans="1:12" ht="32.25" customHeight="1">
      <c r="A243" s="261"/>
      <c r="B243" s="265"/>
      <c r="C243" s="265"/>
      <c r="D243" s="265"/>
      <c r="E243" s="265"/>
      <c r="F243" s="265"/>
      <c r="G243" s="265"/>
      <c r="H243" s="265"/>
      <c r="I243" s="265"/>
      <c r="J243" s="265"/>
      <c r="K243" s="267"/>
      <c r="L243" s="277"/>
    </row>
    <row r="244" spans="1:12" ht="32.25" customHeight="1">
      <c r="A244" s="261"/>
      <c r="B244" s="265"/>
      <c r="C244" s="265"/>
      <c r="D244" s="265"/>
      <c r="E244" s="265"/>
      <c r="F244" s="265"/>
      <c r="G244" s="265"/>
      <c r="H244" s="265"/>
      <c r="I244" s="265"/>
      <c r="J244" s="265"/>
      <c r="K244" s="267"/>
      <c r="L244" s="277"/>
    </row>
    <row r="245" spans="1:12" ht="32.25" customHeight="1">
      <c r="A245" s="261"/>
      <c r="B245" s="265"/>
      <c r="C245" s="265"/>
      <c r="D245" s="265"/>
      <c r="E245" s="265"/>
      <c r="F245" s="265"/>
      <c r="G245" s="265"/>
      <c r="H245" s="265"/>
      <c r="I245" s="265"/>
      <c r="J245" s="265"/>
      <c r="K245" s="267"/>
      <c r="L245" s="277"/>
    </row>
    <row r="246" spans="1:12" ht="32.25" customHeight="1">
      <c r="A246" s="261"/>
      <c r="B246" s="265"/>
      <c r="C246" s="265"/>
      <c r="D246" s="265"/>
      <c r="E246" s="265"/>
      <c r="F246" s="265"/>
      <c r="G246" s="265"/>
      <c r="H246" s="265"/>
      <c r="I246" s="265"/>
      <c r="J246" s="265"/>
      <c r="K246" s="267"/>
      <c r="L246" s="277"/>
    </row>
    <row r="247" spans="1:12" ht="32.25" customHeight="1">
      <c r="A247" s="261"/>
      <c r="B247" s="265"/>
      <c r="C247" s="265"/>
      <c r="D247" s="265"/>
      <c r="E247" s="265"/>
      <c r="F247" s="265"/>
      <c r="G247" s="265"/>
      <c r="H247" s="265"/>
      <c r="I247" s="265"/>
      <c r="J247" s="265"/>
      <c r="K247" s="267"/>
      <c r="L247" s="277"/>
    </row>
    <row r="248" spans="1:12" ht="32.25" customHeight="1">
      <c r="A248" s="261"/>
      <c r="B248" s="265"/>
      <c r="C248" s="265"/>
      <c r="D248" s="265"/>
      <c r="E248" s="265"/>
      <c r="F248" s="265"/>
      <c r="G248" s="265"/>
      <c r="H248" s="265"/>
      <c r="I248" s="265"/>
      <c r="J248" s="265"/>
      <c r="K248" s="267"/>
      <c r="L248" s="277"/>
    </row>
    <row r="249" spans="1:12" ht="32.25" customHeight="1">
      <c r="A249" s="261"/>
      <c r="B249" s="265"/>
      <c r="C249" s="265"/>
      <c r="D249" s="265"/>
      <c r="E249" s="265"/>
      <c r="F249" s="265"/>
      <c r="G249" s="265"/>
      <c r="H249" s="265"/>
      <c r="I249" s="265"/>
      <c r="J249" s="265"/>
      <c r="K249" s="267"/>
      <c r="L249" s="277"/>
    </row>
    <row r="250" spans="1:12" ht="32.25" customHeight="1">
      <c r="A250" s="261"/>
      <c r="B250" s="265"/>
      <c r="C250" s="265"/>
      <c r="D250" s="265"/>
      <c r="E250" s="265"/>
      <c r="F250" s="265"/>
      <c r="G250" s="265"/>
      <c r="H250" s="265"/>
      <c r="I250" s="265"/>
      <c r="J250" s="265"/>
      <c r="K250" s="267"/>
      <c r="L250" s="277"/>
    </row>
    <row r="251" spans="1:12" ht="32.25" customHeight="1">
      <c r="A251" s="261"/>
      <c r="B251" s="265"/>
      <c r="C251" s="265"/>
      <c r="D251" s="265"/>
      <c r="E251" s="265"/>
      <c r="F251" s="265"/>
      <c r="G251" s="265"/>
      <c r="H251" s="265"/>
      <c r="I251" s="265"/>
      <c r="J251" s="265"/>
      <c r="K251" s="267"/>
      <c r="L251" s="277"/>
    </row>
    <row r="252" spans="1:12" ht="32.25" customHeight="1">
      <c r="A252" s="261"/>
      <c r="B252" s="265"/>
      <c r="C252" s="265"/>
      <c r="D252" s="265"/>
      <c r="E252" s="265"/>
      <c r="F252" s="265"/>
      <c r="G252" s="265"/>
      <c r="H252" s="265"/>
      <c r="I252" s="265"/>
      <c r="J252" s="265"/>
      <c r="K252" s="267"/>
      <c r="L252" s="277"/>
    </row>
    <row r="253" spans="1:12" ht="32.25" customHeight="1">
      <c r="A253" s="261"/>
      <c r="B253" s="265"/>
      <c r="C253" s="265"/>
      <c r="D253" s="265"/>
      <c r="E253" s="265"/>
      <c r="F253" s="265"/>
      <c r="G253" s="265"/>
      <c r="H253" s="265"/>
      <c r="I253" s="265"/>
      <c r="J253" s="265"/>
      <c r="K253" s="267"/>
      <c r="L253" s="277"/>
    </row>
    <row r="254" spans="1:12" ht="32.25" customHeight="1">
      <c r="A254" s="261"/>
      <c r="B254" s="265"/>
      <c r="C254" s="265"/>
      <c r="D254" s="265"/>
      <c r="E254" s="265"/>
      <c r="F254" s="265"/>
      <c r="G254" s="265"/>
      <c r="H254" s="265"/>
      <c r="I254" s="265"/>
      <c r="J254" s="265"/>
      <c r="K254" s="267"/>
      <c r="L254" s="277"/>
    </row>
    <row r="255" spans="1:12" ht="32.25" customHeight="1">
      <c r="A255" s="261"/>
      <c r="B255" s="265"/>
      <c r="C255" s="265"/>
      <c r="D255" s="265"/>
      <c r="E255" s="265"/>
      <c r="F255" s="265"/>
      <c r="G255" s="265"/>
      <c r="H255" s="265"/>
      <c r="I255" s="265"/>
      <c r="J255" s="265"/>
      <c r="K255" s="267"/>
      <c r="L255" s="277"/>
    </row>
    <row r="256" spans="1:12" ht="32.25" customHeight="1">
      <c r="A256" s="261"/>
      <c r="B256" s="265"/>
      <c r="C256" s="265"/>
      <c r="D256" s="265"/>
      <c r="E256" s="265"/>
      <c r="F256" s="265"/>
      <c r="G256" s="265"/>
      <c r="H256" s="265"/>
      <c r="I256" s="265"/>
      <c r="J256" s="265"/>
      <c r="K256" s="267"/>
      <c r="L256" s="277"/>
    </row>
    <row r="257" spans="1:12" ht="32.25" customHeight="1">
      <c r="A257" s="261"/>
      <c r="B257" s="265"/>
      <c r="C257" s="265"/>
      <c r="D257" s="265"/>
      <c r="E257" s="265"/>
      <c r="F257" s="265"/>
      <c r="G257" s="265"/>
      <c r="H257" s="265"/>
      <c r="I257" s="265"/>
      <c r="J257" s="265"/>
      <c r="K257" s="267"/>
      <c r="L257" s="277"/>
    </row>
    <row r="258" spans="1:12" ht="32.25" customHeight="1">
      <c r="A258" s="261"/>
      <c r="B258" s="265"/>
      <c r="C258" s="265"/>
      <c r="D258" s="265"/>
      <c r="E258" s="265"/>
      <c r="F258" s="265"/>
      <c r="G258" s="265"/>
      <c r="H258" s="265"/>
      <c r="I258" s="265"/>
      <c r="J258" s="265"/>
      <c r="K258" s="267"/>
      <c r="L258" s="277"/>
    </row>
    <row r="259" spans="1:12" ht="32.25" customHeight="1">
      <c r="A259" s="261"/>
      <c r="B259" s="265"/>
      <c r="C259" s="265"/>
      <c r="D259" s="265"/>
      <c r="E259" s="265"/>
      <c r="F259" s="265"/>
      <c r="G259" s="265"/>
      <c r="H259" s="265"/>
      <c r="I259" s="265"/>
      <c r="J259" s="265"/>
      <c r="K259" s="267"/>
      <c r="L259" s="277"/>
    </row>
    <row r="260" spans="1:12" ht="32.25" customHeight="1">
      <c r="A260" s="261"/>
      <c r="B260" s="265"/>
      <c r="C260" s="265"/>
      <c r="D260" s="265"/>
      <c r="E260" s="265"/>
      <c r="F260" s="265"/>
      <c r="G260" s="265"/>
      <c r="H260" s="265"/>
      <c r="I260" s="265"/>
      <c r="J260" s="265"/>
      <c r="K260" s="267"/>
      <c r="L260" s="277"/>
    </row>
    <row r="261" spans="1:12" ht="32.25" customHeight="1">
      <c r="A261" s="261"/>
      <c r="B261" s="265"/>
      <c r="C261" s="265"/>
      <c r="D261" s="265"/>
      <c r="E261" s="265"/>
      <c r="F261" s="265"/>
      <c r="G261" s="265"/>
      <c r="H261" s="265"/>
      <c r="I261" s="265"/>
      <c r="J261" s="265"/>
      <c r="K261" s="267"/>
      <c r="L261" s="277"/>
    </row>
    <row r="262" spans="1:12" ht="32.25" customHeight="1">
      <c r="A262" s="261"/>
      <c r="B262" s="265"/>
      <c r="C262" s="265"/>
      <c r="D262" s="265"/>
      <c r="E262" s="265"/>
      <c r="F262" s="265"/>
      <c r="G262" s="265"/>
      <c r="H262" s="265"/>
      <c r="I262" s="265"/>
      <c r="J262" s="265"/>
      <c r="K262" s="267"/>
      <c r="L262" s="277"/>
    </row>
    <row r="263" spans="1:12" ht="32.25" customHeight="1">
      <c r="A263" s="261"/>
      <c r="B263" s="265"/>
      <c r="C263" s="265"/>
      <c r="D263" s="265"/>
      <c r="E263" s="265"/>
      <c r="F263" s="265"/>
      <c r="G263" s="265"/>
      <c r="H263" s="265"/>
      <c r="I263" s="265"/>
      <c r="J263" s="265"/>
      <c r="K263" s="267"/>
      <c r="L263" s="277"/>
    </row>
    <row r="264" spans="1:12" ht="32.25" customHeight="1">
      <c r="A264" s="261"/>
      <c r="B264" s="265"/>
      <c r="C264" s="265"/>
      <c r="D264" s="265"/>
      <c r="E264" s="265"/>
      <c r="F264" s="265"/>
      <c r="G264" s="265"/>
      <c r="H264" s="265"/>
      <c r="I264" s="265"/>
      <c r="J264" s="265"/>
      <c r="K264" s="267"/>
      <c r="L264" s="277"/>
    </row>
    <row r="265" spans="1:12" ht="32.25" customHeight="1">
      <c r="A265" s="261"/>
      <c r="B265" s="265"/>
      <c r="C265" s="265"/>
      <c r="D265" s="265"/>
      <c r="E265" s="265"/>
      <c r="F265" s="265"/>
      <c r="G265" s="265"/>
      <c r="H265" s="265"/>
      <c r="I265" s="265"/>
      <c r="J265" s="265"/>
      <c r="K265" s="267"/>
      <c r="L265" s="277"/>
    </row>
    <row r="266" spans="1:12" ht="32.25" customHeight="1">
      <c r="A266" s="261"/>
      <c r="B266" s="265"/>
      <c r="C266" s="265"/>
      <c r="D266" s="265"/>
      <c r="E266" s="265"/>
      <c r="F266" s="265"/>
      <c r="G266" s="265"/>
      <c r="H266" s="265"/>
      <c r="I266" s="265"/>
      <c r="J266" s="265"/>
      <c r="K266" s="267"/>
      <c r="L266" s="277"/>
    </row>
    <row r="267" spans="1:12" ht="32.25" customHeight="1">
      <c r="A267" s="261"/>
      <c r="B267" s="265"/>
      <c r="C267" s="277"/>
      <c r="D267" s="265"/>
      <c r="E267" s="265"/>
      <c r="F267" s="265"/>
      <c r="G267" s="265"/>
      <c r="H267" s="265"/>
      <c r="I267" s="265"/>
      <c r="J267" s="265"/>
      <c r="K267" s="267"/>
      <c r="L267" s="277"/>
    </row>
    <row r="268" spans="1:12" ht="32.25" customHeight="1">
      <c r="A268" s="261"/>
      <c r="B268" s="265"/>
      <c r="C268" s="265"/>
      <c r="D268" s="265"/>
      <c r="E268" s="265"/>
      <c r="F268" s="265"/>
      <c r="G268" s="265"/>
      <c r="H268" s="265"/>
      <c r="I268" s="265"/>
      <c r="J268" s="265"/>
      <c r="K268" s="267"/>
      <c r="L268" s="277"/>
    </row>
    <row r="269" spans="1:12" ht="32.25" customHeight="1">
      <c r="A269" s="261"/>
      <c r="B269" s="265"/>
      <c r="C269" s="265"/>
      <c r="D269" s="265"/>
      <c r="E269" s="265"/>
      <c r="F269" s="265"/>
      <c r="G269" s="265"/>
      <c r="H269" s="265"/>
      <c r="I269" s="265"/>
      <c r="J269" s="265"/>
      <c r="K269" s="267"/>
      <c r="L269" s="277"/>
    </row>
    <row r="270" spans="1:12" ht="32.25" customHeight="1">
      <c r="A270" s="261"/>
      <c r="B270" s="265"/>
      <c r="C270" s="277"/>
      <c r="D270" s="265"/>
      <c r="E270" s="265"/>
      <c r="F270" s="265"/>
      <c r="G270" s="265"/>
      <c r="H270" s="265"/>
      <c r="I270" s="265"/>
      <c r="J270" s="265"/>
      <c r="K270" s="267"/>
      <c r="L270" s="277"/>
    </row>
    <row r="271" spans="1:12" ht="32.25" customHeight="1">
      <c r="A271" s="261"/>
      <c r="B271" s="265"/>
      <c r="C271" s="265"/>
      <c r="D271" s="265"/>
      <c r="E271" s="265"/>
      <c r="F271" s="265"/>
      <c r="G271" s="265"/>
      <c r="H271" s="265"/>
      <c r="I271" s="265"/>
      <c r="J271" s="265"/>
      <c r="K271" s="267"/>
      <c r="L271" s="277"/>
    </row>
    <row r="272" spans="1:12" ht="32.25" customHeight="1">
      <c r="A272" s="261"/>
      <c r="B272" s="265"/>
      <c r="C272" s="277"/>
      <c r="D272" s="265"/>
      <c r="E272" s="265"/>
      <c r="F272" s="265"/>
      <c r="G272" s="265"/>
      <c r="H272" s="265"/>
      <c r="I272" s="265"/>
      <c r="J272" s="265"/>
      <c r="K272" s="267"/>
      <c r="L272" s="277"/>
    </row>
    <row r="273" spans="1:12" ht="32.25" customHeight="1">
      <c r="A273" s="261"/>
      <c r="B273" s="265"/>
      <c r="C273" s="277"/>
      <c r="D273" s="265"/>
      <c r="E273" s="265"/>
      <c r="F273" s="265"/>
      <c r="G273" s="265"/>
      <c r="H273" s="265"/>
      <c r="I273" s="265"/>
      <c r="J273" s="265"/>
      <c r="K273" s="267"/>
      <c r="L273" s="277"/>
    </row>
    <row r="274" spans="1:12" ht="32.25" customHeight="1">
      <c r="A274" s="261"/>
      <c r="B274" s="265"/>
      <c r="C274" s="277"/>
      <c r="D274" s="265"/>
      <c r="E274" s="265"/>
      <c r="F274" s="265"/>
      <c r="G274" s="265"/>
      <c r="H274" s="265"/>
      <c r="I274" s="265"/>
      <c r="J274" s="265"/>
      <c r="K274" s="267"/>
      <c r="L274" s="277"/>
    </row>
    <row r="275" spans="1:12" ht="32.25" customHeight="1">
      <c r="A275" s="261"/>
      <c r="B275" s="265"/>
      <c r="C275" s="277"/>
      <c r="D275" s="265"/>
      <c r="E275" s="265"/>
      <c r="F275" s="265"/>
      <c r="G275" s="265"/>
      <c r="H275" s="265"/>
      <c r="I275" s="265"/>
      <c r="J275" s="265"/>
      <c r="K275" s="267"/>
      <c r="L275" s="277"/>
    </row>
    <row r="276" spans="1:12" ht="32.25" customHeight="1">
      <c r="A276" s="261"/>
      <c r="B276" s="265"/>
      <c r="C276" s="277"/>
      <c r="D276" s="265"/>
      <c r="E276" s="265"/>
      <c r="F276" s="265"/>
      <c r="G276" s="265"/>
      <c r="H276" s="265"/>
      <c r="I276" s="265"/>
      <c r="J276" s="265"/>
      <c r="K276" s="267"/>
      <c r="L276" s="277"/>
    </row>
    <row r="277" spans="1:12" ht="32.25" customHeight="1">
      <c r="A277" s="261"/>
      <c r="B277" s="265"/>
      <c r="C277" s="277"/>
      <c r="D277" s="265"/>
      <c r="E277" s="265"/>
      <c r="F277" s="265"/>
      <c r="G277" s="265"/>
      <c r="H277" s="265"/>
      <c r="I277" s="265"/>
      <c r="J277" s="265"/>
      <c r="K277" s="267"/>
      <c r="L277" s="277"/>
    </row>
    <row r="278" spans="1:12" ht="32.25" customHeight="1">
      <c r="A278" s="261"/>
      <c r="B278" s="265"/>
      <c r="C278" s="277"/>
      <c r="D278" s="265"/>
      <c r="E278" s="265"/>
      <c r="F278" s="265"/>
      <c r="G278" s="265"/>
      <c r="H278" s="265"/>
      <c r="I278" s="265"/>
      <c r="J278" s="265"/>
      <c r="K278" s="267"/>
      <c r="L278" s="277"/>
    </row>
    <row r="279" spans="1:12" ht="32.25" customHeight="1">
      <c r="A279" s="261"/>
      <c r="B279" s="265"/>
      <c r="C279" s="277"/>
      <c r="D279" s="265"/>
      <c r="E279" s="265"/>
      <c r="F279" s="265"/>
      <c r="G279" s="265"/>
      <c r="H279" s="265"/>
      <c r="I279" s="265"/>
      <c r="J279" s="265"/>
      <c r="K279" s="267"/>
      <c r="L279" s="277"/>
    </row>
    <row r="280" spans="1:12" ht="32.25" customHeight="1">
      <c r="A280" s="261"/>
      <c r="B280" s="265"/>
      <c r="C280" s="277"/>
      <c r="D280" s="265"/>
      <c r="E280" s="265"/>
      <c r="F280" s="265"/>
      <c r="G280" s="265"/>
      <c r="H280" s="265"/>
      <c r="I280" s="265"/>
      <c r="J280" s="265"/>
      <c r="K280" s="267"/>
      <c r="L280" s="277"/>
    </row>
    <row r="281" spans="1:12" ht="32.25" customHeight="1">
      <c r="A281" s="261"/>
      <c r="B281" s="265"/>
      <c r="C281" s="277"/>
      <c r="D281" s="265"/>
      <c r="E281" s="265"/>
      <c r="F281" s="265"/>
      <c r="G281" s="265"/>
      <c r="H281" s="265"/>
      <c r="I281" s="265"/>
      <c r="J281" s="265"/>
      <c r="K281" s="267"/>
      <c r="L281" s="277"/>
    </row>
    <row r="282" spans="1:12" ht="32.25" customHeight="1">
      <c r="A282" s="261"/>
      <c r="B282" s="265"/>
      <c r="C282" s="277"/>
      <c r="D282" s="265"/>
      <c r="E282" s="265"/>
      <c r="F282" s="265"/>
      <c r="G282" s="265"/>
      <c r="H282" s="265"/>
      <c r="I282" s="265"/>
      <c r="J282" s="265"/>
      <c r="K282" s="267"/>
      <c r="L282" s="277"/>
    </row>
    <row r="283" spans="1:12" ht="32.25" customHeight="1">
      <c r="A283" s="261"/>
      <c r="B283" s="265"/>
      <c r="C283" s="277"/>
      <c r="D283" s="265"/>
      <c r="E283" s="265"/>
      <c r="F283" s="265"/>
      <c r="G283" s="265"/>
      <c r="H283" s="265"/>
      <c r="I283" s="265"/>
      <c r="J283" s="265"/>
      <c r="K283" s="267"/>
      <c r="L283" s="277"/>
    </row>
    <row r="284" spans="1:12" ht="32.25" customHeight="1">
      <c r="A284" s="261"/>
      <c r="B284" s="265"/>
      <c r="C284" s="277"/>
      <c r="D284" s="265"/>
      <c r="E284" s="265"/>
      <c r="F284" s="265"/>
      <c r="G284" s="265"/>
      <c r="H284" s="265"/>
      <c r="I284" s="265"/>
      <c r="J284" s="265"/>
      <c r="K284" s="267"/>
      <c r="L284" s="277"/>
    </row>
    <row r="285" spans="1:12" ht="32.25" customHeight="1">
      <c r="A285" s="261"/>
      <c r="B285" s="265"/>
      <c r="C285" s="277"/>
      <c r="D285" s="265"/>
      <c r="E285" s="265"/>
      <c r="F285" s="265"/>
      <c r="G285" s="265"/>
      <c r="H285" s="265"/>
      <c r="I285" s="265"/>
      <c r="J285" s="265"/>
      <c r="K285" s="267"/>
      <c r="L285" s="277"/>
    </row>
    <row r="286" spans="1:12" ht="32.25" customHeight="1">
      <c r="A286" s="261"/>
      <c r="B286" s="265"/>
      <c r="C286" s="265"/>
      <c r="D286" s="265"/>
      <c r="E286" s="265"/>
      <c r="F286" s="265"/>
      <c r="G286" s="265"/>
      <c r="H286" s="265"/>
      <c r="I286" s="265"/>
      <c r="J286" s="265"/>
      <c r="K286" s="267"/>
      <c r="L286" s="277"/>
    </row>
    <row r="287" spans="1:12" ht="32.25" customHeight="1">
      <c r="A287" s="261"/>
      <c r="B287" s="265"/>
      <c r="C287" s="265"/>
      <c r="D287" s="265"/>
      <c r="E287" s="265"/>
      <c r="F287" s="265"/>
      <c r="G287" s="265"/>
      <c r="H287" s="265"/>
      <c r="I287" s="265"/>
      <c r="J287" s="265"/>
      <c r="K287" s="267"/>
      <c r="L287" s="277"/>
    </row>
    <row r="288" spans="1:12" ht="32.25" customHeight="1">
      <c r="A288" s="261"/>
      <c r="B288" s="265"/>
      <c r="C288" s="265"/>
      <c r="D288" s="265"/>
      <c r="E288" s="265"/>
      <c r="F288" s="265"/>
      <c r="G288" s="265"/>
      <c r="H288" s="265"/>
      <c r="I288" s="265"/>
      <c r="J288" s="265"/>
      <c r="K288" s="267"/>
      <c r="L288" s="277"/>
    </row>
    <row r="289" spans="1:12" ht="32.25" customHeight="1">
      <c r="A289" s="261"/>
      <c r="B289" s="265"/>
      <c r="C289" s="265"/>
      <c r="D289" s="265"/>
      <c r="E289" s="265"/>
      <c r="F289" s="265"/>
      <c r="G289" s="265"/>
      <c r="H289" s="265"/>
      <c r="I289" s="265"/>
      <c r="J289" s="265"/>
      <c r="K289" s="267"/>
      <c r="L289" s="277"/>
    </row>
    <row r="290" spans="1:12" ht="32.25" customHeight="1">
      <c r="A290" s="261"/>
      <c r="B290" s="265"/>
      <c r="C290" s="265"/>
      <c r="D290" s="265"/>
      <c r="E290" s="265"/>
      <c r="F290" s="265"/>
      <c r="G290" s="265"/>
      <c r="H290" s="265"/>
      <c r="I290" s="265"/>
      <c r="J290" s="265"/>
      <c r="K290" s="267"/>
      <c r="L290" s="277"/>
    </row>
    <row r="291" spans="1:12" ht="32.25" customHeight="1">
      <c r="A291" s="261"/>
      <c r="B291" s="265"/>
      <c r="C291" s="265"/>
      <c r="D291" s="265"/>
      <c r="E291" s="265"/>
      <c r="F291" s="265"/>
      <c r="G291" s="265"/>
      <c r="H291" s="265"/>
      <c r="I291" s="265"/>
      <c r="J291" s="265"/>
      <c r="K291" s="267"/>
      <c r="L291" s="277"/>
    </row>
    <row r="292" spans="1:12" ht="32.25" customHeight="1">
      <c r="A292" s="261"/>
      <c r="B292" s="265"/>
      <c r="C292" s="265"/>
      <c r="D292" s="265"/>
      <c r="E292" s="265"/>
      <c r="F292" s="265"/>
      <c r="G292" s="265"/>
      <c r="H292" s="265"/>
      <c r="I292" s="265"/>
      <c r="J292" s="265"/>
      <c r="K292" s="267"/>
      <c r="L292" s="277"/>
    </row>
    <row r="293" spans="1:12" ht="32.25" customHeight="1">
      <c r="A293" s="261"/>
      <c r="B293" s="265"/>
      <c r="C293" s="265"/>
      <c r="D293" s="265"/>
      <c r="E293" s="265"/>
      <c r="F293" s="265"/>
      <c r="G293" s="265"/>
      <c r="H293" s="265"/>
      <c r="I293" s="265"/>
      <c r="J293" s="265"/>
      <c r="K293" s="267"/>
      <c r="L293" s="277"/>
    </row>
    <row r="294" spans="1:12" ht="32.25" customHeight="1">
      <c r="A294" s="261"/>
      <c r="B294" s="265"/>
      <c r="C294" s="265"/>
      <c r="D294" s="265"/>
      <c r="E294" s="265"/>
      <c r="F294" s="265"/>
      <c r="G294" s="265"/>
      <c r="H294" s="265"/>
      <c r="I294" s="265"/>
      <c r="J294" s="265"/>
      <c r="K294" s="267"/>
      <c r="L294" s="277"/>
    </row>
    <row r="295" spans="1:12" ht="32.25" customHeight="1">
      <c r="A295" s="261"/>
      <c r="B295" s="265"/>
      <c r="C295" s="265"/>
      <c r="D295" s="265"/>
      <c r="E295" s="265"/>
      <c r="F295" s="265"/>
      <c r="G295" s="265"/>
      <c r="H295" s="265"/>
      <c r="I295" s="265"/>
      <c r="J295" s="265"/>
      <c r="K295" s="267"/>
      <c r="L295" s="277"/>
    </row>
    <row r="296" spans="1:12" ht="32.25" customHeight="1">
      <c r="A296" s="261"/>
      <c r="B296" s="265"/>
      <c r="C296" s="265"/>
      <c r="D296" s="265"/>
      <c r="E296" s="265"/>
      <c r="F296" s="265"/>
      <c r="G296" s="265"/>
      <c r="H296" s="265"/>
      <c r="I296" s="265"/>
      <c r="J296" s="265"/>
      <c r="K296" s="267"/>
      <c r="L296" s="277"/>
    </row>
    <row r="297" spans="1:12" ht="32.25" customHeight="1">
      <c r="A297" s="261"/>
      <c r="B297" s="265"/>
      <c r="C297" s="265"/>
      <c r="D297" s="265"/>
      <c r="E297" s="265"/>
      <c r="F297" s="265"/>
      <c r="G297" s="265"/>
      <c r="H297" s="265"/>
      <c r="I297" s="265"/>
      <c r="J297" s="265"/>
      <c r="K297" s="267"/>
      <c r="L297" s="277"/>
    </row>
    <row r="298" spans="1:12" ht="32.25" customHeight="1">
      <c r="A298" s="261"/>
      <c r="B298" s="265"/>
      <c r="C298" s="265"/>
      <c r="D298" s="265"/>
      <c r="E298" s="265"/>
      <c r="F298" s="265"/>
      <c r="G298" s="265"/>
      <c r="H298" s="265"/>
      <c r="I298" s="265"/>
      <c r="J298" s="265"/>
      <c r="K298" s="267"/>
      <c r="L298" s="277"/>
    </row>
    <row r="299" spans="1:12" ht="32.25" customHeight="1">
      <c r="A299" s="261"/>
      <c r="B299" s="265"/>
      <c r="C299" s="265"/>
      <c r="D299" s="265"/>
      <c r="E299" s="265"/>
      <c r="F299" s="265"/>
      <c r="G299" s="265"/>
      <c r="H299" s="265"/>
      <c r="I299" s="265"/>
      <c r="J299" s="265"/>
      <c r="K299" s="267"/>
      <c r="L299" s="277"/>
    </row>
    <row r="300" spans="1:12" ht="32.25" customHeight="1">
      <c r="A300" s="261"/>
      <c r="B300" s="265"/>
      <c r="C300" s="265"/>
      <c r="D300" s="265"/>
      <c r="E300" s="265"/>
      <c r="F300" s="265"/>
      <c r="G300" s="265"/>
      <c r="H300" s="265"/>
      <c r="I300" s="265"/>
      <c r="J300" s="265"/>
      <c r="K300" s="267"/>
      <c r="L300" s="277"/>
    </row>
    <row r="301" spans="1:12" ht="32.25" customHeight="1">
      <c r="A301" s="261"/>
      <c r="B301" s="265"/>
      <c r="C301" s="265"/>
      <c r="D301" s="265"/>
      <c r="E301" s="265"/>
      <c r="F301" s="265"/>
      <c r="G301" s="265"/>
      <c r="H301" s="265"/>
      <c r="I301" s="265"/>
      <c r="J301" s="265"/>
      <c r="K301" s="267"/>
      <c r="L301" s="277"/>
    </row>
    <row r="302" spans="1:12" ht="32.25" customHeight="1">
      <c r="A302" s="261"/>
      <c r="B302" s="265"/>
      <c r="C302" s="265"/>
      <c r="D302" s="265"/>
      <c r="E302" s="265"/>
      <c r="F302" s="265"/>
      <c r="G302" s="265"/>
      <c r="H302" s="265"/>
      <c r="I302" s="265"/>
      <c r="J302" s="265"/>
      <c r="K302" s="267"/>
      <c r="L302" s="277"/>
    </row>
    <row r="303" spans="1:12" ht="32.25" customHeight="1">
      <c r="A303" s="261"/>
      <c r="B303" s="265"/>
      <c r="C303" s="265"/>
      <c r="D303" s="265"/>
      <c r="E303" s="265"/>
      <c r="F303" s="265"/>
      <c r="G303" s="265"/>
      <c r="H303" s="265"/>
      <c r="I303" s="265"/>
      <c r="J303" s="265"/>
      <c r="K303" s="267"/>
      <c r="L303" s="277"/>
    </row>
    <row r="304" spans="1:12" ht="32.25" customHeight="1">
      <c r="A304" s="261"/>
      <c r="B304" s="265"/>
      <c r="C304" s="265"/>
      <c r="D304" s="265"/>
      <c r="E304" s="265"/>
      <c r="F304" s="265"/>
      <c r="G304" s="265"/>
      <c r="H304" s="265"/>
      <c r="I304" s="265"/>
      <c r="J304" s="265"/>
      <c r="K304" s="267"/>
      <c r="L304" s="277"/>
    </row>
    <row r="305" spans="1:12" ht="32.25" customHeight="1">
      <c r="A305" s="261"/>
      <c r="B305" s="265"/>
      <c r="C305" s="265"/>
      <c r="D305" s="265"/>
      <c r="E305" s="265"/>
      <c r="F305" s="265"/>
      <c r="G305" s="265"/>
      <c r="H305" s="265"/>
      <c r="I305" s="265"/>
      <c r="J305" s="265"/>
      <c r="K305" s="267"/>
      <c r="L305" s="277"/>
    </row>
    <row r="306" spans="1:12" ht="32.25" customHeight="1">
      <c r="A306" s="261"/>
      <c r="B306" s="265"/>
      <c r="C306" s="265"/>
      <c r="D306" s="265"/>
      <c r="E306" s="265"/>
      <c r="F306" s="265"/>
      <c r="G306" s="265"/>
      <c r="H306" s="265"/>
      <c r="I306" s="265"/>
      <c r="J306" s="265"/>
      <c r="K306" s="267"/>
      <c r="L306" s="277"/>
    </row>
    <row r="307" spans="1:12" ht="32.25" customHeight="1">
      <c r="A307" s="261"/>
      <c r="B307" s="265"/>
      <c r="C307" s="265"/>
      <c r="D307" s="265"/>
      <c r="E307" s="265"/>
      <c r="F307" s="265"/>
      <c r="G307" s="265"/>
      <c r="H307" s="265"/>
      <c r="I307" s="265"/>
      <c r="J307" s="265"/>
      <c r="K307" s="267"/>
      <c r="L307" s="277"/>
    </row>
    <row r="308" spans="1:12" ht="32.25" customHeight="1">
      <c r="A308" s="261"/>
      <c r="B308" s="265"/>
      <c r="C308" s="265"/>
      <c r="D308" s="265"/>
      <c r="E308" s="265"/>
      <c r="F308" s="265"/>
      <c r="G308" s="265"/>
      <c r="H308" s="265"/>
      <c r="I308" s="265"/>
      <c r="J308" s="265"/>
      <c r="K308" s="267"/>
      <c r="L308" s="277"/>
    </row>
    <row r="309" spans="1:12" ht="32.25" customHeight="1">
      <c r="A309" s="261"/>
      <c r="B309" s="265"/>
      <c r="C309" s="265"/>
      <c r="D309" s="265"/>
      <c r="E309" s="265"/>
      <c r="F309" s="265"/>
      <c r="G309" s="265"/>
      <c r="H309" s="265"/>
      <c r="I309" s="265"/>
      <c r="J309" s="265"/>
      <c r="K309" s="267"/>
      <c r="L309" s="277"/>
    </row>
    <row r="310" spans="1:12" ht="32.25" customHeight="1">
      <c r="A310" s="261"/>
      <c r="B310" s="265"/>
      <c r="C310" s="265"/>
      <c r="D310" s="265"/>
      <c r="E310" s="265"/>
      <c r="F310" s="265"/>
      <c r="G310" s="265"/>
      <c r="H310" s="265"/>
      <c r="I310" s="265"/>
      <c r="J310" s="265"/>
      <c r="K310" s="267"/>
      <c r="L310" s="277"/>
    </row>
    <row r="311" spans="1:12" ht="32.25" customHeight="1">
      <c r="A311" s="261"/>
      <c r="B311" s="265"/>
      <c r="C311" s="265"/>
      <c r="D311" s="265"/>
      <c r="E311" s="265"/>
      <c r="F311" s="265"/>
      <c r="G311" s="265"/>
      <c r="H311" s="265"/>
      <c r="I311" s="265"/>
      <c r="J311" s="265"/>
      <c r="K311" s="267"/>
      <c r="L311" s="277"/>
    </row>
    <row r="312" spans="1:12" ht="32.25" customHeight="1">
      <c r="A312" s="261"/>
      <c r="B312" s="265"/>
      <c r="C312" s="265"/>
      <c r="D312" s="265"/>
      <c r="E312" s="265"/>
      <c r="F312" s="265"/>
      <c r="G312" s="265"/>
      <c r="H312" s="265"/>
      <c r="I312" s="265"/>
      <c r="J312" s="265"/>
      <c r="K312" s="267"/>
      <c r="L312" s="277"/>
    </row>
    <row r="313" spans="1:12" ht="32.25" customHeight="1">
      <c r="A313" s="261"/>
      <c r="B313" s="265"/>
      <c r="C313" s="265"/>
      <c r="D313" s="265"/>
      <c r="E313" s="265"/>
      <c r="F313" s="265"/>
      <c r="G313" s="265"/>
      <c r="H313" s="265"/>
      <c r="I313" s="265"/>
      <c r="J313" s="265"/>
      <c r="K313" s="267"/>
      <c r="L313" s="277"/>
    </row>
    <row r="314" spans="1:12" ht="32.25" customHeight="1">
      <c r="A314" s="261"/>
      <c r="B314" s="265"/>
      <c r="C314" s="265"/>
      <c r="D314" s="265"/>
      <c r="E314" s="265"/>
      <c r="F314" s="265"/>
      <c r="G314" s="265"/>
      <c r="H314" s="265"/>
      <c r="I314" s="265"/>
      <c r="J314" s="265"/>
      <c r="K314" s="267"/>
      <c r="L314" s="277"/>
    </row>
    <row r="315" spans="1:12" ht="32.25" customHeight="1">
      <c r="A315" s="261"/>
      <c r="B315" s="265"/>
      <c r="C315" s="265"/>
      <c r="D315" s="265"/>
      <c r="E315" s="265"/>
      <c r="F315" s="265"/>
      <c r="G315" s="265"/>
      <c r="H315" s="265"/>
      <c r="I315" s="265"/>
      <c r="J315" s="265"/>
      <c r="K315" s="267"/>
      <c r="L315" s="277"/>
    </row>
    <row r="316" spans="1:12" ht="32.25" customHeight="1">
      <c r="A316" s="261"/>
      <c r="B316" s="265"/>
      <c r="C316" s="265"/>
      <c r="D316" s="265"/>
      <c r="E316" s="265"/>
      <c r="F316" s="265"/>
      <c r="G316" s="265"/>
      <c r="H316" s="265"/>
      <c r="I316" s="265"/>
      <c r="J316" s="265"/>
      <c r="K316" s="267"/>
      <c r="L316" s="277"/>
    </row>
    <row r="317" spans="1:12" ht="32.25" customHeight="1">
      <c r="A317" s="261"/>
      <c r="B317" s="265"/>
      <c r="C317" s="265"/>
      <c r="D317" s="265"/>
      <c r="E317" s="265"/>
      <c r="F317" s="265"/>
      <c r="G317" s="265"/>
      <c r="H317" s="265"/>
      <c r="I317" s="265"/>
      <c r="J317" s="265"/>
      <c r="K317" s="267"/>
      <c r="L317" s="277"/>
    </row>
    <row r="318" spans="1:12" ht="32.25" customHeight="1">
      <c r="A318" s="261"/>
      <c r="B318" s="265"/>
      <c r="C318" s="265"/>
      <c r="D318" s="265"/>
      <c r="E318" s="265"/>
      <c r="F318" s="265"/>
      <c r="G318" s="265"/>
      <c r="H318" s="265"/>
      <c r="I318" s="265"/>
      <c r="J318" s="265"/>
      <c r="K318" s="267"/>
      <c r="L318" s="277"/>
    </row>
    <row r="319" spans="1:12" ht="32.25" customHeight="1">
      <c r="A319" s="261"/>
      <c r="B319" s="265"/>
      <c r="C319" s="265"/>
      <c r="D319" s="265"/>
      <c r="E319" s="265"/>
      <c r="F319" s="265"/>
      <c r="G319" s="265"/>
      <c r="H319" s="265"/>
      <c r="I319" s="265"/>
      <c r="J319" s="265"/>
      <c r="K319" s="267"/>
      <c r="L319" s="277"/>
    </row>
    <row r="320" spans="1:12" ht="32.25" customHeight="1">
      <c r="A320" s="261"/>
      <c r="B320" s="265"/>
      <c r="C320" s="265"/>
      <c r="D320" s="265"/>
      <c r="E320" s="265"/>
      <c r="F320" s="265"/>
      <c r="G320" s="265"/>
      <c r="H320" s="265"/>
      <c r="I320" s="265"/>
      <c r="J320" s="265"/>
      <c r="K320" s="267"/>
      <c r="L320" s="277"/>
    </row>
    <row r="321" spans="1:12" ht="32.25" customHeight="1">
      <c r="A321" s="261"/>
      <c r="B321" s="265"/>
      <c r="C321" s="265"/>
      <c r="D321" s="265"/>
      <c r="E321" s="265"/>
      <c r="F321" s="265"/>
      <c r="G321" s="265"/>
      <c r="H321" s="265"/>
      <c r="I321" s="265"/>
      <c r="J321" s="265"/>
      <c r="K321" s="267"/>
      <c r="L321" s="277"/>
    </row>
    <row r="322" spans="1:12" ht="32.25" customHeight="1">
      <c r="A322" s="261"/>
      <c r="B322" s="265"/>
      <c r="C322" s="265"/>
      <c r="D322" s="265"/>
      <c r="E322" s="265"/>
      <c r="F322" s="265"/>
      <c r="G322" s="265"/>
      <c r="H322" s="265"/>
      <c r="I322" s="265"/>
      <c r="J322" s="265"/>
      <c r="K322" s="267"/>
      <c r="L322" s="277"/>
    </row>
    <row r="323" spans="1:12" ht="32.25" customHeight="1">
      <c r="A323" s="261"/>
      <c r="B323" s="265"/>
      <c r="C323" s="265"/>
      <c r="D323" s="265"/>
      <c r="E323" s="265"/>
      <c r="F323" s="265"/>
      <c r="G323" s="265"/>
      <c r="H323" s="265"/>
      <c r="I323" s="265"/>
      <c r="J323" s="265"/>
      <c r="K323" s="267"/>
      <c r="L323" s="277"/>
    </row>
    <row r="324" spans="1:12" ht="32.25" customHeight="1">
      <c r="A324" s="261"/>
      <c r="B324" s="265"/>
      <c r="C324" s="265"/>
      <c r="D324" s="265"/>
      <c r="E324" s="265"/>
      <c r="F324" s="265"/>
      <c r="G324" s="265"/>
      <c r="H324" s="265"/>
      <c r="I324" s="265"/>
      <c r="J324" s="265"/>
      <c r="K324" s="267"/>
      <c r="L324" s="277"/>
    </row>
    <row r="325" spans="1:12" ht="32.25" customHeight="1">
      <c r="A325" s="261"/>
      <c r="B325" s="265"/>
      <c r="C325" s="265"/>
      <c r="D325" s="265"/>
      <c r="E325" s="265"/>
      <c r="F325" s="265"/>
      <c r="G325" s="265"/>
      <c r="H325" s="265"/>
      <c r="I325" s="265"/>
      <c r="J325" s="265"/>
      <c r="K325" s="267"/>
      <c r="L325" s="277"/>
    </row>
    <row r="326" spans="1:12" ht="32.25" customHeight="1">
      <c r="A326" s="261"/>
      <c r="B326" s="265"/>
      <c r="C326" s="265"/>
      <c r="D326" s="265"/>
      <c r="E326" s="265"/>
      <c r="F326" s="265"/>
      <c r="G326" s="265"/>
      <c r="H326" s="265"/>
      <c r="I326" s="265"/>
      <c r="J326" s="265"/>
      <c r="K326" s="267"/>
      <c r="L326" s="277"/>
    </row>
    <row r="327" spans="1:12" ht="32.25" customHeight="1">
      <c r="A327" s="261"/>
      <c r="B327" s="265"/>
      <c r="C327" s="265"/>
      <c r="D327" s="265"/>
      <c r="E327" s="265"/>
      <c r="F327" s="265"/>
      <c r="G327" s="265"/>
      <c r="H327" s="265"/>
      <c r="I327" s="265"/>
      <c r="J327" s="265"/>
      <c r="K327" s="267"/>
      <c r="L327" s="277"/>
    </row>
    <row r="328" spans="1:12" ht="32.25" customHeight="1">
      <c r="A328" s="261"/>
      <c r="B328" s="265"/>
      <c r="C328" s="265"/>
      <c r="D328" s="265"/>
      <c r="E328" s="265"/>
      <c r="F328" s="265"/>
      <c r="G328" s="265"/>
      <c r="H328" s="265"/>
      <c r="I328" s="265"/>
      <c r="J328" s="265"/>
      <c r="K328" s="267"/>
      <c r="L328" s="277"/>
    </row>
    <row r="329" spans="1:12" ht="32.25" customHeight="1">
      <c r="A329" s="261"/>
      <c r="B329" s="265"/>
      <c r="C329" s="265"/>
      <c r="D329" s="265"/>
      <c r="E329" s="265"/>
      <c r="F329" s="265"/>
      <c r="G329" s="265"/>
      <c r="H329" s="265"/>
      <c r="I329" s="265"/>
      <c r="J329" s="265"/>
      <c r="K329" s="267"/>
      <c r="L329" s="277"/>
    </row>
    <row r="330" spans="1:12" ht="32.25" customHeight="1">
      <c r="A330" s="261"/>
      <c r="B330" s="265"/>
      <c r="C330" s="265"/>
      <c r="D330" s="265"/>
      <c r="E330" s="265"/>
      <c r="F330" s="265"/>
      <c r="G330" s="265"/>
      <c r="H330" s="265"/>
      <c r="I330" s="265"/>
      <c r="J330" s="265"/>
      <c r="K330" s="267"/>
      <c r="L330" s="277"/>
    </row>
    <row r="331" spans="1:12" ht="32.25" customHeight="1">
      <c r="A331" s="261"/>
      <c r="B331" s="265"/>
      <c r="C331" s="265"/>
      <c r="D331" s="265"/>
      <c r="E331" s="265"/>
      <c r="F331" s="265"/>
      <c r="G331" s="265"/>
      <c r="H331" s="265"/>
      <c r="I331" s="265"/>
      <c r="J331" s="265"/>
      <c r="K331" s="267"/>
      <c r="L331" s="277"/>
    </row>
    <row r="332" spans="1:12" ht="32.25" customHeight="1">
      <c r="A332" s="261"/>
      <c r="B332" s="265"/>
      <c r="C332" s="265"/>
      <c r="D332" s="265"/>
      <c r="E332" s="265"/>
      <c r="F332" s="265"/>
      <c r="G332" s="265"/>
      <c r="H332" s="265"/>
      <c r="I332" s="265"/>
      <c r="J332" s="265"/>
      <c r="K332" s="267"/>
      <c r="L332" s="277"/>
    </row>
    <row r="333" spans="1:12" ht="32.25" customHeight="1">
      <c r="A333" s="261"/>
      <c r="B333" s="265"/>
      <c r="C333" s="265"/>
      <c r="D333" s="265"/>
      <c r="E333" s="265"/>
      <c r="F333" s="265"/>
      <c r="G333" s="265"/>
      <c r="H333" s="265"/>
      <c r="I333" s="265"/>
      <c r="J333" s="265"/>
      <c r="K333" s="267"/>
      <c r="L333" s="277"/>
    </row>
    <row r="334" spans="1:12" ht="32.25" customHeight="1">
      <c r="A334" s="261"/>
      <c r="B334" s="265"/>
      <c r="C334" s="265"/>
      <c r="D334" s="265"/>
      <c r="E334" s="265"/>
      <c r="F334" s="265"/>
      <c r="G334" s="265"/>
      <c r="H334" s="265"/>
      <c r="I334" s="265"/>
      <c r="J334" s="265"/>
      <c r="K334" s="267"/>
      <c r="L334" s="277"/>
    </row>
    <row r="335" spans="1:12" ht="32.25" customHeight="1">
      <c r="A335" s="261"/>
      <c r="B335" s="265"/>
      <c r="C335" s="265"/>
      <c r="D335" s="265"/>
      <c r="E335" s="265"/>
      <c r="F335" s="265"/>
      <c r="G335" s="265"/>
      <c r="H335" s="265"/>
      <c r="I335" s="265"/>
      <c r="J335" s="265"/>
      <c r="K335" s="267"/>
      <c r="L335" s="277"/>
    </row>
    <row r="336" spans="1:12" ht="32.25" customHeight="1">
      <c r="A336" s="261"/>
      <c r="B336" s="265"/>
      <c r="C336" s="265"/>
      <c r="D336" s="265"/>
      <c r="E336" s="265"/>
      <c r="F336" s="265"/>
      <c r="G336" s="265"/>
      <c r="H336" s="265"/>
      <c r="I336" s="265"/>
      <c r="J336" s="265"/>
      <c r="K336" s="267"/>
      <c r="L336" s="277"/>
    </row>
    <row r="337" spans="1:12" ht="32.25" customHeight="1">
      <c r="A337" s="261"/>
      <c r="B337" s="265"/>
      <c r="C337" s="265"/>
      <c r="D337" s="265"/>
      <c r="E337" s="265"/>
      <c r="F337" s="265"/>
      <c r="G337" s="265"/>
      <c r="H337" s="265"/>
      <c r="I337" s="265"/>
      <c r="J337" s="265"/>
      <c r="K337" s="267"/>
      <c r="L337" s="277"/>
    </row>
    <row r="338" spans="1:12" ht="32.25" customHeight="1">
      <c r="A338" s="261"/>
      <c r="B338" s="265"/>
      <c r="C338" s="265"/>
      <c r="D338" s="265"/>
      <c r="E338" s="265"/>
      <c r="F338" s="265"/>
      <c r="G338" s="265"/>
      <c r="H338" s="265"/>
      <c r="I338" s="265"/>
      <c r="J338" s="265"/>
      <c r="K338" s="267"/>
      <c r="L338" s="277"/>
    </row>
    <row r="339" spans="1:12" ht="32.25" customHeight="1">
      <c r="A339" s="261"/>
      <c r="B339" s="265"/>
      <c r="C339" s="265"/>
      <c r="D339" s="265"/>
      <c r="E339" s="265"/>
      <c r="F339" s="265"/>
      <c r="G339" s="265"/>
      <c r="H339" s="265"/>
      <c r="I339" s="265"/>
      <c r="J339" s="265"/>
      <c r="K339" s="267"/>
      <c r="L339" s="277"/>
    </row>
    <row r="340" spans="1:12" ht="32.25" customHeight="1">
      <c r="A340" s="261"/>
      <c r="B340" s="265"/>
      <c r="C340" s="265"/>
      <c r="D340" s="265"/>
      <c r="E340" s="265"/>
      <c r="F340" s="265"/>
      <c r="G340" s="265"/>
      <c r="H340" s="265"/>
      <c r="I340" s="265"/>
      <c r="J340" s="265"/>
      <c r="K340" s="267"/>
      <c r="L340" s="277"/>
    </row>
    <row r="341" spans="1:12" ht="32.25" customHeight="1">
      <c r="A341" s="261"/>
      <c r="B341" s="265"/>
      <c r="C341" s="265"/>
      <c r="D341" s="265"/>
      <c r="E341" s="265"/>
      <c r="F341" s="265"/>
      <c r="G341" s="265"/>
      <c r="H341" s="265"/>
      <c r="I341" s="265"/>
      <c r="J341" s="265"/>
      <c r="K341" s="267"/>
      <c r="L341" s="277"/>
    </row>
    <row r="342" spans="1:12" ht="32.25" customHeight="1">
      <c r="A342" s="261"/>
      <c r="B342" s="265"/>
      <c r="C342" s="265"/>
      <c r="D342" s="265"/>
      <c r="E342" s="265"/>
      <c r="F342" s="265"/>
      <c r="G342" s="265"/>
      <c r="H342" s="265"/>
      <c r="I342" s="265"/>
      <c r="J342" s="265"/>
      <c r="K342" s="267"/>
      <c r="L342" s="277"/>
    </row>
    <row r="343" spans="1:12" ht="32.25" customHeight="1">
      <c r="A343" s="261"/>
      <c r="B343" s="265"/>
      <c r="C343" s="265"/>
      <c r="D343" s="265"/>
      <c r="E343" s="265"/>
      <c r="F343" s="265"/>
      <c r="G343" s="265"/>
      <c r="H343" s="265"/>
      <c r="I343" s="265"/>
      <c r="J343" s="265"/>
      <c r="K343" s="267"/>
      <c r="L343" s="277"/>
    </row>
    <row r="344" spans="1:12" ht="32.25" customHeight="1">
      <c r="A344" s="261"/>
      <c r="B344" s="265"/>
      <c r="C344" s="265"/>
      <c r="D344" s="265"/>
      <c r="E344" s="265"/>
      <c r="F344" s="265"/>
      <c r="G344" s="265"/>
      <c r="H344" s="265"/>
      <c r="I344" s="265"/>
      <c r="J344" s="265"/>
      <c r="K344" s="267"/>
      <c r="L344" s="277"/>
    </row>
    <row r="345" spans="1:12" ht="32.25" customHeight="1">
      <c r="A345" s="261"/>
      <c r="B345" s="265"/>
      <c r="C345" s="265"/>
      <c r="D345" s="265"/>
      <c r="E345" s="265"/>
      <c r="F345" s="265"/>
      <c r="G345" s="265"/>
      <c r="H345" s="265"/>
      <c r="I345" s="265"/>
      <c r="J345" s="265"/>
      <c r="K345" s="267"/>
      <c r="L345" s="277"/>
    </row>
    <row r="346" spans="1:12" ht="32.25" customHeight="1">
      <c r="A346" s="261"/>
      <c r="B346" s="265"/>
      <c r="C346" s="265"/>
      <c r="D346" s="265"/>
      <c r="E346" s="265"/>
      <c r="F346" s="265"/>
      <c r="G346" s="265"/>
      <c r="H346" s="265"/>
      <c r="I346" s="265"/>
      <c r="J346" s="265"/>
      <c r="K346" s="267"/>
      <c r="L346" s="277"/>
    </row>
    <row r="347" spans="1:12" ht="32.25" customHeight="1">
      <c r="A347" s="261"/>
      <c r="B347" s="265"/>
      <c r="C347" s="265"/>
      <c r="D347" s="265"/>
      <c r="E347" s="265"/>
      <c r="F347" s="265"/>
      <c r="G347" s="265"/>
      <c r="H347" s="265"/>
      <c r="I347" s="265"/>
      <c r="J347" s="265"/>
      <c r="K347" s="267"/>
      <c r="L347" s="277"/>
    </row>
    <row r="348" spans="1:12" ht="32.25" customHeight="1">
      <c r="A348" s="261"/>
      <c r="B348" s="265"/>
      <c r="C348" s="265"/>
      <c r="D348" s="265"/>
      <c r="E348" s="265"/>
      <c r="F348" s="265"/>
      <c r="G348" s="265"/>
      <c r="H348" s="265"/>
      <c r="I348" s="265"/>
      <c r="J348" s="265"/>
      <c r="K348" s="267"/>
      <c r="L348" s="277"/>
    </row>
    <row r="349" spans="1:12" ht="32.25" customHeight="1">
      <c r="A349" s="261"/>
      <c r="B349" s="265"/>
      <c r="C349" s="265"/>
      <c r="D349" s="265"/>
      <c r="E349" s="265"/>
      <c r="F349" s="265"/>
      <c r="G349" s="265"/>
      <c r="H349" s="265"/>
      <c r="I349" s="265"/>
      <c r="J349" s="265"/>
      <c r="K349" s="267"/>
      <c r="L349" s="277"/>
    </row>
    <row r="350" spans="1:12" ht="32.25" customHeight="1">
      <c r="A350" s="261"/>
      <c r="B350" s="265"/>
      <c r="C350" s="265"/>
      <c r="D350" s="265"/>
      <c r="E350" s="265"/>
      <c r="F350" s="265"/>
      <c r="G350" s="265"/>
      <c r="H350" s="265"/>
      <c r="I350" s="265"/>
      <c r="J350" s="265"/>
      <c r="K350" s="267"/>
      <c r="L350" s="277"/>
    </row>
    <row r="351" spans="1:12" ht="32.25" customHeight="1">
      <c r="A351" s="261"/>
      <c r="B351" s="265"/>
      <c r="C351" s="265"/>
      <c r="D351" s="265"/>
      <c r="E351" s="265"/>
      <c r="F351" s="265"/>
      <c r="G351" s="265"/>
      <c r="H351" s="265"/>
      <c r="I351" s="265"/>
      <c r="J351" s="265"/>
      <c r="K351" s="267"/>
      <c r="L351" s="277"/>
    </row>
    <row r="352" spans="1:12" ht="32.25" customHeight="1">
      <c r="A352" s="261"/>
      <c r="B352" s="265"/>
      <c r="C352" s="265"/>
      <c r="D352" s="265"/>
      <c r="E352" s="265"/>
      <c r="F352" s="265"/>
      <c r="G352" s="265"/>
      <c r="H352" s="265"/>
      <c r="I352" s="265"/>
      <c r="J352" s="265"/>
      <c r="K352" s="267"/>
      <c r="L352" s="277"/>
    </row>
    <row r="353" spans="1:12" ht="32.25" customHeight="1">
      <c r="A353" s="261"/>
      <c r="B353" s="265"/>
      <c r="C353" s="265"/>
      <c r="D353" s="265"/>
      <c r="E353" s="265"/>
      <c r="F353" s="265"/>
      <c r="G353" s="265"/>
      <c r="H353" s="265"/>
      <c r="I353" s="265"/>
      <c r="J353" s="265"/>
      <c r="K353" s="267"/>
      <c r="L353" s="277"/>
    </row>
    <row r="354" spans="1:12" ht="32.25" customHeight="1">
      <c r="A354" s="261"/>
      <c r="B354" s="265"/>
      <c r="C354" s="265"/>
      <c r="D354" s="265"/>
      <c r="E354" s="265"/>
      <c r="F354" s="265"/>
      <c r="G354" s="265"/>
      <c r="H354" s="265"/>
      <c r="I354" s="265"/>
      <c r="J354" s="265"/>
      <c r="K354" s="267"/>
      <c r="L354" s="277"/>
    </row>
    <row r="355" spans="1:12" ht="32.25" customHeight="1">
      <c r="A355" s="261"/>
      <c r="B355" s="265"/>
      <c r="C355" s="265"/>
      <c r="D355" s="265"/>
      <c r="E355" s="265"/>
      <c r="F355" s="265"/>
      <c r="G355" s="265"/>
      <c r="H355" s="265"/>
      <c r="I355" s="265"/>
      <c r="J355" s="265"/>
      <c r="K355" s="267"/>
      <c r="L355" s="277"/>
    </row>
    <row r="356" spans="1:12" ht="32.25" customHeight="1">
      <c r="A356" s="261"/>
      <c r="B356" s="265"/>
      <c r="C356" s="265"/>
      <c r="D356" s="265"/>
      <c r="E356" s="265"/>
      <c r="F356" s="265"/>
      <c r="G356" s="265"/>
      <c r="H356" s="265"/>
      <c r="I356" s="265"/>
      <c r="J356" s="265"/>
      <c r="K356" s="267"/>
      <c r="L356" s="277"/>
    </row>
    <row r="357" spans="1:12" ht="32.25" customHeight="1">
      <c r="A357" s="261"/>
      <c r="B357" s="265"/>
      <c r="C357" s="265"/>
      <c r="D357" s="265"/>
      <c r="E357" s="265"/>
      <c r="F357" s="265"/>
      <c r="G357" s="265"/>
      <c r="H357" s="265"/>
      <c r="I357" s="265"/>
      <c r="J357" s="265"/>
      <c r="K357" s="267"/>
      <c r="L357" s="277"/>
    </row>
    <row r="358" spans="1:12" ht="32.25" customHeight="1">
      <c r="A358" s="261"/>
      <c r="B358" s="265"/>
      <c r="C358" s="265"/>
      <c r="D358" s="265"/>
      <c r="E358" s="265"/>
      <c r="F358" s="265"/>
      <c r="G358" s="265"/>
      <c r="H358" s="265"/>
      <c r="I358" s="265"/>
      <c r="J358" s="265"/>
      <c r="K358" s="267"/>
      <c r="L358" s="277"/>
    </row>
    <row r="359" spans="1:12" ht="32.25" customHeight="1">
      <c r="A359" s="261"/>
      <c r="B359" s="265"/>
      <c r="C359" s="265"/>
      <c r="D359" s="265"/>
      <c r="E359" s="265"/>
      <c r="F359" s="265"/>
      <c r="G359" s="265"/>
      <c r="H359" s="265"/>
      <c r="I359" s="265"/>
      <c r="J359" s="265"/>
      <c r="K359" s="267"/>
      <c r="L359" s="277"/>
    </row>
    <row r="360" spans="1:12" ht="32.25" customHeight="1">
      <c r="A360" s="261"/>
      <c r="B360" s="265"/>
      <c r="C360" s="265"/>
      <c r="D360" s="265"/>
      <c r="E360" s="265"/>
      <c r="F360" s="265"/>
      <c r="G360" s="265"/>
      <c r="H360" s="265"/>
      <c r="I360" s="265"/>
      <c r="J360" s="265"/>
      <c r="K360" s="267"/>
      <c r="L360" s="277"/>
    </row>
    <row r="361" spans="1:12" ht="32.25" customHeight="1">
      <c r="A361" s="261"/>
      <c r="B361" s="265"/>
      <c r="C361" s="265"/>
      <c r="D361" s="265"/>
      <c r="E361" s="265"/>
      <c r="F361" s="265"/>
      <c r="G361" s="265"/>
      <c r="H361" s="265"/>
      <c r="I361" s="265"/>
      <c r="J361" s="265"/>
      <c r="K361" s="267"/>
      <c r="L361" s="277"/>
    </row>
    <row r="362" spans="1:12" ht="32.25" customHeight="1">
      <c r="A362" s="261"/>
      <c r="B362" s="265"/>
      <c r="C362" s="265"/>
      <c r="D362" s="265"/>
      <c r="E362" s="265"/>
      <c r="F362" s="265"/>
      <c r="G362" s="265"/>
      <c r="H362" s="265"/>
      <c r="I362" s="265"/>
      <c r="J362" s="265"/>
      <c r="K362" s="267"/>
      <c r="L362" s="277"/>
    </row>
    <row r="363" spans="1:12" ht="32.25" customHeight="1">
      <c r="A363" s="261"/>
      <c r="B363" s="265"/>
      <c r="C363" s="265"/>
      <c r="D363" s="265"/>
      <c r="E363" s="265"/>
      <c r="F363" s="265"/>
      <c r="G363" s="265"/>
      <c r="H363" s="265"/>
      <c r="I363" s="265"/>
      <c r="J363" s="265"/>
      <c r="K363" s="267"/>
      <c r="L363" s="277"/>
    </row>
    <row r="364" spans="1:12" ht="32.25" customHeight="1">
      <c r="A364" s="261"/>
      <c r="B364" s="265"/>
      <c r="C364" s="265"/>
      <c r="D364" s="265"/>
      <c r="E364" s="265"/>
      <c r="F364" s="265"/>
      <c r="G364" s="265"/>
      <c r="H364" s="265"/>
      <c r="I364" s="265"/>
      <c r="J364" s="265"/>
      <c r="K364" s="267"/>
      <c r="L364" s="277"/>
    </row>
    <row r="365" spans="1:12" ht="32.25" customHeight="1">
      <c r="A365" s="261"/>
      <c r="B365" s="265"/>
      <c r="C365" s="265"/>
      <c r="D365" s="265"/>
      <c r="E365" s="265"/>
      <c r="F365" s="265"/>
      <c r="G365" s="265"/>
      <c r="H365" s="265"/>
      <c r="I365" s="265"/>
      <c r="J365" s="265"/>
      <c r="K365" s="267"/>
      <c r="L365" s="277"/>
    </row>
    <row r="366" spans="1:12" ht="32.25" customHeight="1">
      <c r="A366" s="261"/>
      <c r="B366" s="265"/>
      <c r="C366" s="265"/>
      <c r="D366" s="265"/>
      <c r="E366" s="265"/>
      <c r="F366" s="265"/>
      <c r="G366" s="265"/>
      <c r="H366" s="265"/>
      <c r="I366" s="265"/>
      <c r="J366" s="265"/>
      <c r="K366" s="267"/>
      <c r="L366" s="277"/>
    </row>
    <row r="367" spans="1:12" ht="32.25" customHeight="1">
      <c r="A367" s="261"/>
      <c r="B367" s="265"/>
      <c r="C367" s="265"/>
      <c r="D367" s="265"/>
      <c r="E367" s="265"/>
      <c r="F367" s="265"/>
      <c r="G367" s="265"/>
      <c r="H367" s="265"/>
      <c r="I367" s="265"/>
      <c r="J367" s="265"/>
      <c r="K367" s="267"/>
      <c r="L367" s="277"/>
    </row>
    <row r="368" spans="1:12" ht="32.25" customHeight="1">
      <c r="A368" s="261"/>
      <c r="B368" s="265"/>
      <c r="C368" s="265"/>
      <c r="D368" s="265"/>
      <c r="E368" s="265"/>
      <c r="F368" s="265"/>
      <c r="G368" s="265"/>
      <c r="H368" s="265"/>
      <c r="I368" s="265"/>
      <c r="J368" s="265"/>
      <c r="K368" s="267"/>
      <c r="L368" s="277"/>
    </row>
    <row r="369" spans="1:12" ht="32.25" customHeight="1">
      <c r="A369" s="261"/>
      <c r="B369" s="265"/>
      <c r="C369" s="265"/>
      <c r="D369" s="265"/>
      <c r="E369" s="265"/>
      <c r="F369" s="265"/>
      <c r="G369" s="265"/>
      <c r="H369" s="265"/>
      <c r="I369" s="265"/>
      <c r="J369" s="265"/>
      <c r="K369" s="267"/>
      <c r="L369" s="277"/>
    </row>
    <row r="370" spans="1:12" ht="32.25" customHeight="1">
      <c r="A370" s="261"/>
      <c r="B370" s="265"/>
      <c r="C370" s="265"/>
      <c r="D370" s="265"/>
      <c r="E370" s="265"/>
      <c r="F370" s="265"/>
      <c r="G370" s="265"/>
      <c r="H370" s="265"/>
      <c r="I370" s="265"/>
      <c r="J370" s="265"/>
      <c r="K370" s="267"/>
      <c r="L370" s="277"/>
    </row>
    <row r="371" spans="1:12" ht="32.25" customHeight="1">
      <c r="A371" s="261"/>
      <c r="B371" s="265"/>
      <c r="C371" s="265"/>
      <c r="D371" s="265"/>
      <c r="E371" s="265"/>
      <c r="F371" s="265"/>
      <c r="G371" s="265"/>
      <c r="H371" s="265"/>
      <c r="I371" s="265"/>
      <c r="J371" s="265"/>
      <c r="K371" s="267"/>
      <c r="L371" s="277"/>
    </row>
    <row r="372" spans="1:12" ht="32.25" customHeight="1">
      <c r="A372" s="261"/>
      <c r="B372" s="265"/>
      <c r="C372" s="265"/>
      <c r="D372" s="265"/>
      <c r="E372" s="265"/>
      <c r="F372" s="265"/>
      <c r="G372" s="265"/>
      <c r="H372" s="265"/>
      <c r="I372" s="265"/>
      <c r="J372" s="265"/>
      <c r="K372" s="267"/>
      <c r="L372" s="277"/>
    </row>
    <row r="373" spans="1:12" ht="32.25" customHeight="1">
      <c r="A373" s="261"/>
      <c r="B373" s="265"/>
      <c r="C373" s="265"/>
      <c r="D373" s="265"/>
      <c r="E373" s="265"/>
      <c r="F373" s="265"/>
      <c r="G373" s="265"/>
      <c r="H373" s="265"/>
      <c r="I373" s="265"/>
      <c r="J373" s="265"/>
      <c r="K373" s="267"/>
      <c r="L373" s="277"/>
    </row>
    <row r="374" spans="1:12" ht="32.25" customHeight="1">
      <c r="A374" s="261"/>
      <c r="B374" s="265"/>
      <c r="C374" s="265"/>
      <c r="D374" s="265"/>
      <c r="E374" s="265"/>
      <c r="F374" s="265"/>
      <c r="G374" s="265"/>
      <c r="H374" s="265"/>
      <c r="I374" s="265"/>
      <c r="J374" s="265"/>
      <c r="K374" s="267"/>
      <c r="L374" s="277"/>
    </row>
    <row r="375" spans="1:12" ht="32.25" customHeight="1">
      <c r="A375" s="261"/>
      <c r="B375" s="265"/>
      <c r="C375" s="265"/>
      <c r="D375" s="265"/>
      <c r="E375" s="265"/>
      <c r="F375" s="265"/>
      <c r="G375" s="265"/>
      <c r="H375" s="265"/>
      <c r="I375" s="265"/>
      <c r="J375" s="265"/>
      <c r="K375" s="267"/>
      <c r="L375" s="277"/>
    </row>
    <row r="376" spans="1:12" ht="32.25" customHeight="1">
      <c r="A376" s="261"/>
      <c r="B376" s="265"/>
      <c r="C376" s="265"/>
      <c r="D376" s="265"/>
      <c r="E376" s="265"/>
      <c r="F376" s="265"/>
      <c r="G376" s="265"/>
      <c r="H376" s="265"/>
      <c r="I376" s="265"/>
      <c r="J376" s="265"/>
      <c r="K376" s="267"/>
      <c r="L376" s="277"/>
    </row>
    <row r="377" spans="1:12" ht="32.25" customHeight="1">
      <c r="A377" s="261"/>
      <c r="B377" s="265"/>
      <c r="C377" s="265"/>
      <c r="D377" s="265"/>
      <c r="E377" s="265"/>
      <c r="F377" s="265"/>
      <c r="G377" s="265"/>
      <c r="H377" s="265"/>
      <c r="I377" s="265"/>
      <c r="J377" s="265"/>
      <c r="K377" s="267"/>
      <c r="L377" s="277"/>
    </row>
    <row r="378" spans="1:12" ht="32.25" customHeight="1">
      <c r="A378" s="261"/>
      <c r="B378" s="265"/>
      <c r="C378" s="265"/>
      <c r="D378" s="265"/>
      <c r="E378" s="265"/>
      <c r="F378" s="265"/>
      <c r="G378" s="265"/>
      <c r="H378" s="265"/>
      <c r="I378" s="265"/>
      <c r="J378" s="265"/>
      <c r="K378" s="267"/>
      <c r="L378" s="277"/>
    </row>
    <row r="379" spans="1:12" ht="32.25" customHeight="1">
      <c r="A379" s="261"/>
      <c r="B379" s="265"/>
      <c r="C379" s="265"/>
      <c r="D379" s="265"/>
      <c r="E379" s="265"/>
      <c r="F379" s="265"/>
      <c r="G379" s="265"/>
      <c r="H379" s="265"/>
      <c r="I379" s="265"/>
      <c r="J379" s="265"/>
      <c r="K379" s="267"/>
      <c r="L379" s="277"/>
    </row>
    <row r="380" spans="1:12" ht="32.25" customHeight="1">
      <c r="A380" s="261"/>
      <c r="B380" s="265"/>
      <c r="C380" s="265"/>
      <c r="D380" s="265"/>
      <c r="E380" s="265"/>
      <c r="F380" s="265"/>
      <c r="G380" s="265"/>
      <c r="H380" s="265"/>
      <c r="I380" s="265"/>
      <c r="J380" s="265"/>
      <c r="K380" s="267"/>
      <c r="L380" s="277"/>
    </row>
    <row r="381" spans="1:12" ht="32.25" customHeight="1">
      <c r="A381" s="261"/>
      <c r="B381" s="265"/>
      <c r="C381" s="265"/>
      <c r="D381" s="265"/>
      <c r="E381" s="265"/>
      <c r="F381" s="265"/>
      <c r="G381" s="265"/>
      <c r="H381" s="265"/>
      <c r="I381" s="265"/>
      <c r="J381" s="265"/>
      <c r="K381" s="267"/>
      <c r="L381" s="277"/>
    </row>
    <row r="382" spans="1:12" ht="32.25" customHeight="1">
      <c r="A382" s="261"/>
      <c r="B382" s="265"/>
      <c r="C382" s="265"/>
      <c r="D382" s="265"/>
      <c r="E382" s="265"/>
      <c r="F382" s="265"/>
      <c r="G382" s="265"/>
      <c r="H382" s="265"/>
      <c r="I382" s="265"/>
      <c r="J382" s="265"/>
      <c r="K382" s="267"/>
      <c r="L382" s="277"/>
    </row>
    <row r="383" spans="1:12" ht="32.25" customHeight="1">
      <c r="A383" s="261"/>
      <c r="B383" s="265"/>
      <c r="C383" s="265"/>
      <c r="D383" s="265"/>
      <c r="E383" s="265"/>
      <c r="F383" s="265"/>
      <c r="G383" s="265"/>
      <c r="H383" s="265"/>
      <c r="I383" s="265"/>
      <c r="J383" s="265"/>
      <c r="K383" s="267"/>
      <c r="L383" s="277"/>
    </row>
    <row r="384" spans="1:12" ht="32.25" customHeight="1">
      <c r="A384" s="261"/>
      <c r="B384" s="265"/>
      <c r="C384" s="265"/>
      <c r="D384" s="265"/>
      <c r="E384" s="265"/>
      <c r="F384" s="265"/>
      <c r="G384" s="265"/>
      <c r="H384" s="265"/>
      <c r="I384" s="265"/>
      <c r="J384" s="265"/>
      <c r="K384" s="267"/>
      <c r="L384" s="277"/>
    </row>
    <row r="385" spans="1:12" ht="32.25" customHeight="1">
      <c r="A385" s="261"/>
      <c r="B385" s="265"/>
      <c r="C385" s="265"/>
      <c r="D385" s="265"/>
      <c r="E385" s="265"/>
      <c r="F385" s="265"/>
      <c r="G385" s="265"/>
      <c r="H385" s="265"/>
      <c r="I385" s="265"/>
      <c r="J385" s="265"/>
      <c r="K385" s="267"/>
      <c r="L385" s="277"/>
    </row>
    <row r="386" spans="1:12" ht="32.25" customHeight="1">
      <c r="A386" s="261"/>
      <c r="B386" s="265"/>
      <c r="C386" s="265"/>
      <c r="D386" s="265"/>
      <c r="E386" s="265"/>
      <c r="F386" s="265"/>
      <c r="G386" s="265"/>
      <c r="H386" s="265"/>
      <c r="I386" s="265"/>
      <c r="J386" s="265"/>
      <c r="K386" s="267"/>
      <c r="L386" s="277"/>
    </row>
    <row r="387" spans="1:12" ht="32.25" customHeight="1">
      <c r="A387" s="261"/>
      <c r="B387" s="265"/>
      <c r="C387" s="265"/>
      <c r="D387" s="265"/>
      <c r="E387" s="265"/>
      <c r="F387" s="265"/>
      <c r="G387" s="265"/>
      <c r="H387" s="265"/>
      <c r="I387" s="265"/>
      <c r="J387" s="265"/>
      <c r="K387" s="267"/>
      <c r="L387" s="277"/>
    </row>
    <row r="388" spans="1:12" ht="32.25" customHeight="1">
      <c r="A388" s="261"/>
      <c r="B388" s="265"/>
      <c r="C388" s="265"/>
      <c r="D388" s="265"/>
      <c r="E388" s="265"/>
      <c r="F388" s="265"/>
      <c r="G388" s="265"/>
      <c r="H388" s="265"/>
      <c r="I388" s="265"/>
      <c r="J388" s="265"/>
      <c r="K388" s="267"/>
      <c r="L388" s="277"/>
    </row>
    <row r="389" spans="1:12" ht="32.25" customHeight="1">
      <c r="A389" s="261"/>
      <c r="B389" s="265"/>
      <c r="C389" s="265"/>
      <c r="D389" s="265"/>
      <c r="E389" s="265"/>
      <c r="F389" s="265"/>
      <c r="G389" s="265"/>
      <c r="H389" s="265"/>
      <c r="I389" s="265"/>
      <c r="J389" s="265"/>
      <c r="K389" s="267"/>
      <c r="L389" s="277"/>
    </row>
    <row r="390" spans="1:12" ht="32.25" customHeight="1">
      <c r="A390" s="261"/>
      <c r="B390" s="265"/>
      <c r="C390" s="265"/>
      <c r="D390" s="265"/>
      <c r="E390" s="265"/>
      <c r="F390" s="265"/>
      <c r="G390" s="265"/>
      <c r="H390" s="265"/>
      <c r="I390" s="265"/>
      <c r="J390" s="265"/>
      <c r="K390" s="267"/>
      <c r="L390" s="277"/>
    </row>
    <row r="391" spans="1:12" ht="32.25" customHeight="1">
      <c r="A391" s="261"/>
      <c r="B391" s="265"/>
      <c r="C391" s="265"/>
      <c r="D391" s="265"/>
      <c r="E391" s="265"/>
      <c r="F391" s="265"/>
      <c r="G391" s="265"/>
      <c r="H391" s="265"/>
      <c r="I391" s="265"/>
      <c r="J391" s="265"/>
      <c r="K391" s="267"/>
      <c r="L391" s="277"/>
    </row>
    <row r="392" spans="1:12" ht="32.25" customHeight="1">
      <c r="A392" s="261"/>
      <c r="B392" s="265"/>
      <c r="C392" s="265"/>
      <c r="D392" s="265"/>
      <c r="E392" s="265"/>
      <c r="F392" s="265"/>
      <c r="G392" s="265"/>
      <c r="H392" s="265"/>
      <c r="I392" s="265"/>
      <c r="J392" s="265"/>
      <c r="K392" s="267"/>
      <c r="L392" s="277"/>
    </row>
    <row r="393" spans="1:12" ht="32.25" customHeight="1">
      <c r="A393" s="261"/>
      <c r="B393" s="265"/>
      <c r="C393" s="265"/>
      <c r="D393" s="265"/>
      <c r="E393" s="265"/>
      <c r="F393" s="265"/>
      <c r="G393" s="265"/>
      <c r="H393" s="265"/>
      <c r="I393" s="265"/>
      <c r="J393" s="265"/>
      <c r="K393" s="267"/>
      <c r="L393" s="277"/>
    </row>
    <row r="394" spans="1:12" ht="32.25" customHeight="1">
      <c r="A394" s="261"/>
      <c r="B394" s="265"/>
      <c r="C394" s="265"/>
      <c r="D394" s="265"/>
      <c r="E394" s="265"/>
      <c r="F394" s="265"/>
      <c r="G394" s="265"/>
      <c r="H394" s="265"/>
      <c r="I394" s="265"/>
      <c r="J394" s="265"/>
      <c r="K394" s="267"/>
      <c r="L394" s="277"/>
    </row>
    <row r="395" spans="1:12" ht="32.25" customHeight="1">
      <c r="A395" s="261"/>
      <c r="B395" s="265"/>
      <c r="C395" s="265"/>
      <c r="D395" s="265"/>
      <c r="E395" s="265"/>
      <c r="F395" s="265"/>
      <c r="G395" s="265"/>
      <c r="H395" s="265"/>
      <c r="I395" s="265"/>
      <c r="J395" s="265"/>
      <c r="K395" s="267"/>
      <c r="L395" s="277"/>
    </row>
    <row r="396" spans="1:12" ht="32.25" customHeight="1">
      <c r="A396" s="261"/>
      <c r="B396" s="265"/>
      <c r="C396" s="265"/>
      <c r="D396" s="265"/>
      <c r="E396" s="265"/>
      <c r="F396" s="265"/>
      <c r="G396" s="265"/>
      <c r="H396" s="265"/>
      <c r="I396" s="265"/>
      <c r="J396" s="265"/>
      <c r="K396" s="267"/>
      <c r="L396" s="277"/>
    </row>
    <row r="397" spans="1:12" ht="32.25" customHeight="1">
      <c r="A397" s="261"/>
      <c r="B397" s="265"/>
      <c r="C397" s="265"/>
      <c r="D397" s="265"/>
      <c r="E397" s="265"/>
      <c r="F397" s="265"/>
      <c r="G397" s="265"/>
      <c r="H397" s="265"/>
      <c r="I397" s="265"/>
      <c r="J397" s="265"/>
      <c r="K397" s="267"/>
      <c r="L397" s="277"/>
    </row>
    <row r="398" spans="1:12" ht="32.25" customHeight="1">
      <c r="A398" s="261"/>
      <c r="B398" s="265"/>
      <c r="C398" s="265"/>
      <c r="D398" s="265"/>
      <c r="E398" s="265"/>
      <c r="F398" s="265"/>
      <c r="G398" s="265"/>
      <c r="H398" s="265"/>
      <c r="I398" s="265"/>
      <c r="J398" s="265"/>
      <c r="K398" s="267"/>
      <c r="L398" s="277"/>
    </row>
    <row r="399" spans="1:12" ht="32.25" customHeight="1">
      <c r="A399" s="261"/>
      <c r="B399" s="265"/>
      <c r="C399" s="265"/>
      <c r="D399" s="265"/>
      <c r="E399" s="265"/>
      <c r="F399" s="265"/>
      <c r="G399" s="265"/>
      <c r="H399" s="265"/>
      <c r="I399" s="265"/>
      <c r="J399" s="265"/>
      <c r="K399" s="267"/>
      <c r="L399" s="277"/>
    </row>
    <row r="400" spans="1:12" ht="32.25" customHeight="1">
      <c r="A400" s="261"/>
      <c r="B400" s="265"/>
      <c r="C400" s="265"/>
      <c r="D400" s="265"/>
      <c r="E400" s="265"/>
      <c r="F400" s="265"/>
      <c r="G400" s="265"/>
      <c r="H400" s="265"/>
      <c r="I400" s="265"/>
      <c r="J400" s="265"/>
      <c r="K400" s="267"/>
      <c r="L400" s="277"/>
    </row>
    <row r="401" spans="1:12" ht="32.25" customHeight="1">
      <c r="A401" s="261"/>
      <c r="B401" s="265"/>
      <c r="C401" s="265"/>
      <c r="D401" s="265"/>
      <c r="E401" s="265"/>
      <c r="F401" s="265"/>
      <c r="G401" s="265"/>
      <c r="H401" s="265"/>
      <c r="I401" s="265"/>
      <c r="J401" s="265"/>
      <c r="K401" s="267"/>
      <c r="L401" s="277"/>
    </row>
    <row r="402" spans="1:12" ht="32.25" customHeight="1">
      <c r="A402" s="261"/>
      <c r="B402" s="265"/>
      <c r="C402" s="265"/>
      <c r="D402" s="265"/>
      <c r="E402" s="265"/>
      <c r="F402" s="265"/>
      <c r="G402" s="265"/>
      <c r="H402" s="265"/>
      <c r="I402" s="265"/>
      <c r="J402" s="265"/>
      <c r="K402" s="267"/>
      <c r="L402" s="277"/>
    </row>
    <row r="403" spans="1:12" ht="32.25" customHeight="1">
      <c r="A403" s="261"/>
      <c r="B403" s="265"/>
      <c r="C403" s="265"/>
      <c r="D403" s="265"/>
      <c r="E403" s="265"/>
      <c r="F403" s="265"/>
      <c r="G403" s="265"/>
      <c r="H403" s="265"/>
      <c r="I403" s="265"/>
      <c r="J403" s="265"/>
      <c r="K403" s="267"/>
      <c r="L403" s="277"/>
    </row>
    <row r="404" spans="1:12" ht="32.25" customHeight="1">
      <c r="A404" s="261"/>
      <c r="B404" s="265"/>
      <c r="C404" s="265"/>
      <c r="D404" s="265"/>
      <c r="E404" s="265"/>
      <c r="F404" s="265"/>
      <c r="G404" s="265"/>
      <c r="H404" s="265"/>
      <c r="I404" s="265"/>
      <c r="J404" s="265"/>
      <c r="K404" s="267"/>
      <c r="L404" s="277"/>
    </row>
    <row r="405" spans="1:12" ht="32.25" customHeight="1">
      <c r="A405" s="261"/>
      <c r="B405" s="265"/>
      <c r="C405" s="265"/>
      <c r="D405" s="265"/>
      <c r="E405" s="265"/>
      <c r="F405" s="265"/>
      <c r="G405" s="265"/>
      <c r="H405" s="265"/>
      <c r="I405" s="265"/>
      <c r="J405" s="265"/>
      <c r="K405" s="267"/>
      <c r="L405" s="277"/>
    </row>
    <row r="406" spans="1:12" ht="32.25" customHeight="1">
      <c r="A406" s="261"/>
      <c r="B406" s="265"/>
      <c r="C406" s="265"/>
      <c r="D406" s="265"/>
      <c r="E406" s="265"/>
      <c r="F406" s="265"/>
      <c r="G406" s="265"/>
      <c r="H406" s="265"/>
      <c r="I406" s="265"/>
      <c r="J406" s="265"/>
      <c r="K406" s="267"/>
      <c r="L406" s="277"/>
    </row>
    <row r="407" spans="1:12" ht="32.25" customHeight="1">
      <c r="A407" s="261"/>
      <c r="B407" s="265"/>
      <c r="C407" s="265"/>
      <c r="D407" s="265"/>
      <c r="E407" s="265"/>
      <c r="F407" s="265"/>
      <c r="G407" s="265"/>
      <c r="H407" s="265"/>
      <c r="I407" s="265"/>
      <c r="J407" s="265"/>
      <c r="K407" s="267"/>
      <c r="L407" s="277"/>
    </row>
    <row r="408" spans="1:12" ht="32.25" customHeight="1">
      <c r="A408" s="261"/>
      <c r="B408" s="265"/>
      <c r="C408" s="265"/>
      <c r="D408" s="265"/>
      <c r="E408" s="265"/>
      <c r="F408" s="265"/>
      <c r="G408" s="265"/>
      <c r="H408" s="265"/>
      <c r="I408" s="265"/>
      <c r="J408" s="265"/>
      <c r="K408" s="267"/>
      <c r="L408" s="277"/>
    </row>
    <row r="409" spans="1:12" ht="32.25" customHeight="1">
      <c r="A409" s="261"/>
      <c r="B409" s="265"/>
      <c r="C409" s="265"/>
      <c r="D409" s="265"/>
      <c r="E409" s="265"/>
      <c r="F409" s="265"/>
      <c r="G409" s="265"/>
      <c r="H409" s="265"/>
      <c r="I409" s="265"/>
      <c r="J409" s="265"/>
      <c r="K409" s="267"/>
      <c r="L409" s="277"/>
    </row>
    <row r="410" spans="1:12" ht="32.25" customHeight="1">
      <c r="A410" s="261"/>
      <c r="B410" s="265"/>
      <c r="C410" s="265"/>
      <c r="D410" s="265"/>
      <c r="E410" s="265"/>
      <c r="F410" s="265"/>
      <c r="G410" s="265"/>
      <c r="H410" s="265"/>
      <c r="I410" s="265"/>
      <c r="J410" s="265"/>
      <c r="K410" s="267"/>
      <c r="L410" s="277"/>
    </row>
    <row r="411" spans="1:12" ht="32.25" customHeight="1">
      <c r="A411" s="261"/>
      <c r="B411" s="265"/>
      <c r="C411" s="265"/>
      <c r="D411" s="265"/>
      <c r="E411" s="265"/>
      <c r="F411" s="265"/>
      <c r="G411" s="265"/>
      <c r="H411" s="265"/>
      <c r="I411" s="265"/>
      <c r="J411" s="265"/>
      <c r="K411" s="267"/>
      <c r="L411" s="277"/>
    </row>
    <row r="412" spans="1:12" ht="32.25" customHeight="1">
      <c r="A412" s="261"/>
      <c r="B412" s="265"/>
      <c r="C412" s="265"/>
      <c r="D412" s="265"/>
      <c r="E412" s="265"/>
      <c r="F412" s="265"/>
      <c r="G412" s="265"/>
      <c r="H412" s="265"/>
      <c r="I412" s="265"/>
      <c r="J412" s="265"/>
      <c r="K412" s="267"/>
      <c r="L412" s="277"/>
    </row>
    <row r="413" spans="1:12" ht="32.25" customHeight="1">
      <c r="A413" s="261"/>
      <c r="B413" s="265"/>
      <c r="C413" s="265"/>
      <c r="D413" s="265"/>
      <c r="E413" s="265"/>
      <c r="F413" s="265"/>
      <c r="G413" s="265"/>
      <c r="H413" s="265"/>
      <c r="I413" s="265"/>
      <c r="J413" s="265"/>
      <c r="K413" s="267"/>
      <c r="L413" s="277"/>
    </row>
    <row r="414" spans="1:12" ht="32.25" customHeight="1">
      <c r="A414" s="261"/>
      <c r="B414" s="265"/>
      <c r="C414" s="265"/>
      <c r="D414" s="265"/>
      <c r="E414" s="265"/>
      <c r="F414" s="265"/>
      <c r="G414" s="265"/>
      <c r="H414" s="265"/>
      <c r="I414" s="265"/>
      <c r="J414" s="265"/>
      <c r="K414" s="267"/>
      <c r="L414" s="277"/>
    </row>
    <row r="415" spans="1:12" ht="32.25" customHeight="1">
      <c r="A415" s="261"/>
      <c r="B415" s="265"/>
      <c r="C415" s="265"/>
      <c r="D415" s="265"/>
      <c r="E415" s="265"/>
      <c r="F415" s="265"/>
      <c r="G415" s="265"/>
      <c r="H415" s="265"/>
      <c r="I415" s="265"/>
      <c r="J415" s="265"/>
      <c r="K415" s="267"/>
      <c r="L415" s="277"/>
    </row>
    <row r="416" spans="1:12" ht="32.25" customHeight="1">
      <c r="A416" s="261"/>
      <c r="B416" s="265"/>
      <c r="C416" s="265"/>
      <c r="D416" s="265"/>
      <c r="E416" s="265"/>
      <c r="F416" s="265"/>
      <c r="G416" s="265"/>
      <c r="H416" s="265"/>
      <c r="I416" s="265"/>
      <c r="J416" s="265"/>
      <c r="K416" s="267"/>
      <c r="L416" s="277"/>
    </row>
    <row r="417" spans="1:12" ht="32.25" customHeight="1">
      <c r="A417" s="261"/>
      <c r="B417" s="265"/>
      <c r="C417" s="265"/>
      <c r="D417" s="265"/>
      <c r="E417" s="265"/>
      <c r="F417" s="265"/>
      <c r="G417" s="265"/>
      <c r="H417" s="265"/>
      <c r="I417" s="265"/>
      <c r="J417" s="265"/>
      <c r="K417" s="267"/>
      <c r="L417" s="277"/>
    </row>
    <row r="418" spans="1:12" ht="32.25" customHeight="1">
      <c r="A418" s="261"/>
      <c r="B418" s="265"/>
      <c r="C418" s="265"/>
      <c r="D418" s="265"/>
      <c r="E418" s="265"/>
      <c r="F418" s="265"/>
      <c r="G418" s="265"/>
      <c r="H418" s="265"/>
      <c r="I418" s="265"/>
      <c r="J418" s="265"/>
      <c r="K418" s="267"/>
      <c r="L418" s="277"/>
    </row>
    <row r="419" spans="1:12" ht="32.25" customHeight="1">
      <c r="A419" s="261"/>
      <c r="B419" s="265"/>
      <c r="C419" s="265"/>
      <c r="D419" s="265"/>
      <c r="E419" s="265"/>
      <c r="F419" s="265"/>
      <c r="G419" s="265"/>
      <c r="H419" s="265"/>
      <c r="I419" s="265"/>
      <c r="J419" s="265"/>
      <c r="K419" s="267"/>
      <c r="L419" s="277"/>
    </row>
    <row r="420" spans="1:12" ht="32.25" customHeight="1">
      <c r="A420" s="261"/>
      <c r="B420" s="265"/>
      <c r="C420" s="265"/>
      <c r="D420" s="265"/>
      <c r="E420" s="265"/>
      <c r="F420" s="265"/>
      <c r="G420" s="265"/>
      <c r="H420" s="265"/>
      <c r="I420" s="265"/>
      <c r="J420" s="265"/>
      <c r="K420" s="267"/>
      <c r="L420" s="277"/>
    </row>
    <row r="421" spans="1:12" ht="32.25" customHeight="1">
      <c r="A421" s="261"/>
      <c r="B421" s="265"/>
      <c r="C421" s="265"/>
      <c r="D421" s="265"/>
      <c r="E421" s="265"/>
      <c r="F421" s="265"/>
      <c r="G421" s="265"/>
      <c r="H421" s="265"/>
      <c r="I421" s="265"/>
      <c r="J421" s="265"/>
      <c r="K421" s="267"/>
      <c r="L421" s="277"/>
    </row>
    <row r="422" spans="1:12" ht="32.25" customHeight="1">
      <c r="A422" s="261"/>
      <c r="B422" s="265"/>
      <c r="C422" s="265"/>
      <c r="D422" s="265"/>
      <c r="E422" s="265"/>
      <c r="F422" s="265"/>
      <c r="G422" s="265"/>
      <c r="H422" s="265"/>
      <c r="I422" s="265"/>
      <c r="J422" s="265"/>
      <c r="K422" s="267"/>
      <c r="L422" s="277"/>
    </row>
    <row r="423" spans="1:12" ht="32.25" customHeight="1">
      <c r="A423" s="261"/>
      <c r="B423" s="265"/>
      <c r="C423" s="265"/>
      <c r="D423" s="265"/>
      <c r="E423" s="265"/>
      <c r="F423" s="265"/>
      <c r="G423" s="265"/>
      <c r="H423" s="265"/>
      <c r="I423" s="265"/>
      <c r="J423" s="265"/>
      <c r="K423" s="267"/>
      <c r="L423" s="277"/>
    </row>
    <row r="424" spans="1:12" ht="32.25" customHeight="1">
      <c r="A424" s="261"/>
      <c r="B424" s="265"/>
      <c r="C424" s="265"/>
      <c r="D424" s="265"/>
      <c r="E424" s="265"/>
      <c r="F424" s="265"/>
      <c r="G424" s="265"/>
      <c r="H424" s="265"/>
      <c r="I424" s="265"/>
      <c r="J424" s="265"/>
      <c r="K424" s="267"/>
      <c r="L424" s="277"/>
    </row>
    <row r="425" spans="1:12" ht="32.25" customHeight="1">
      <c r="A425" s="261"/>
      <c r="B425" s="265"/>
      <c r="C425" s="265"/>
      <c r="D425" s="265"/>
      <c r="E425" s="265"/>
      <c r="F425" s="265"/>
      <c r="G425" s="265"/>
      <c r="H425" s="265"/>
      <c r="I425" s="265"/>
      <c r="J425" s="265"/>
      <c r="K425" s="267"/>
      <c r="L425" s="277"/>
    </row>
    <row r="426" spans="1:12" ht="32.25" customHeight="1">
      <c r="A426" s="261"/>
      <c r="B426" s="265"/>
      <c r="C426" s="265"/>
      <c r="D426" s="265"/>
      <c r="E426" s="265"/>
      <c r="F426" s="265"/>
      <c r="G426" s="265"/>
      <c r="H426" s="265"/>
      <c r="I426" s="265"/>
      <c r="J426" s="265"/>
      <c r="K426" s="267"/>
      <c r="L426" s="277"/>
    </row>
    <row r="427" spans="1:12" ht="32.25" customHeight="1">
      <c r="A427" s="261"/>
      <c r="B427" s="265"/>
      <c r="C427" s="265"/>
      <c r="D427" s="265"/>
      <c r="E427" s="265"/>
      <c r="F427" s="265"/>
      <c r="G427" s="265"/>
      <c r="H427" s="265"/>
      <c r="I427" s="265"/>
      <c r="J427" s="265"/>
      <c r="K427" s="267"/>
      <c r="L427" s="277"/>
    </row>
    <row r="428" spans="1:12" ht="32.25" customHeight="1">
      <c r="A428" s="261"/>
      <c r="B428" s="265"/>
      <c r="C428" s="265"/>
      <c r="D428" s="265"/>
      <c r="E428" s="265"/>
      <c r="F428" s="265"/>
      <c r="G428" s="265"/>
      <c r="H428" s="265"/>
      <c r="I428" s="265"/>
      <c r="J428" s="265"/>
      <c r="K428" s="267"/>
      <c r="L428" s="277"/>
    </row>
    <row r="429" spans="1:12" ht="32.25" customHeight="1">
      <c r="A429" s="261"/>
      <c r="B429" s="265"/>
      <c r="C429" s="265"/>
      <c r="D429" s="265"/>
      <c r="E429" s="265"/>
      <c r="F429" s="265"/>
      <c r="G429" s="265"/>
      <c r="H429" s="265"/>
      <c r="I429" s="265"/>
      <c r="J429" s="265"/>
      <c r="K429" s="267"/>
      <c r="L429" s="277"/>
    </row>
    <row r="430" spans="1:12" ht="32.25" customHeight="1">
      <c r="A430" s="261"/>
      <c r="B430" s="265"/>
      <c r="C430" s="265"/>
      <c r="D430" s="265"/>
      <c r="E430" s="265"/>
      <c r="F430" s="265"/>
      <c r="G430" s="265"/>
      <c r="H430" s="265"/>
      <c r="I430" s="265"/>
      <c r="J430" s="265"/>
      <c r="K430" s="267"/>
      <c r="L430" s="277"/>
    </row>
    <row r="431" spans="1:12" ht="32.25" customHeight="1">
      <c r="A431" s="261"/>
      <c r="B431" s="265"/>
      <c r="C431" s="265"/>
      <c r="D431" s="265"/>
      <c r="E431" s="265"/>
      <c r="F431" s="265"/>
      <c r="G431" s="265"/>
      <c r="H431" s="265"/>
      <c r="I431" s="265"/>
      <c r="J431" s="265"/>
      <c r="K431" s="267"/>
      <c r="L431" s="277"/>
    </row>
    <row r="432" spans="1:12" ht="32.25" customHeight="1">
      <c r="A432" s="261"/>
      <c r="B432" s="265"/>
      <c r="C432" s="265"/>
      <c r="D432" s="265"/>
      <c r="E432" s="265"/>
      <c r="F432" s="265"/>
      <c r="G432" s="265"/>
      <c r="H432" s="265"/>
      <c r="I432" s="265"/>
      <c r="J432" s="265"/>
      <c r="K432" s="267"/>
      <c r="L432" s="277"/>
    </row>
    <row r="433" spans="1:12" ht="32.25" customHeight="1">
      <c r="A433" s="261"/>
      <c r="B433" s="265"/>
      <c r="C433" s="265"/>
      <c r="D433" s="265"/>
      <c r="E433" s="265"/>
      <c r="F433" s="265"/>
      <c r="G433" s="265"/>
      <c r="H433" s="265"/>
      <c r="I433" s="265"/>
      <c r="J433" s="265"/>
      <c r="K433" s="267"/>
      <c r="L433" s="277"/>
    </row>
    <row r="434" spans="1:12" ht="32.25" customHeight="1">
      <c r="A434" s="261"/>
      <c r="B434" s="265"/>
      <c r="C434" s="265"/>
      <c r="D434" s="265"/>
      <c r="E434" s="265"/>
      <c r="F434" s="265"/>
      <c r="G434" s="265"/>
      <c r="H434" s="265"/>
      <c r="I434" s="265"/>
      <c r="J434" s="265"/>
      <c r="K434" s="267"/>
      <c r="L434" s="277"/>
    </row>
    <row r="435" spans="1:12" ht="32.25" customHeight="1">
      <c r="A435" s="261"/>
      <c r="B435" s="265"/>
      <c r="C435" s="265"/>
      <c r="D435" s="265"/>
      <c r="E435" s="265"/>
      <c r="F435" s="265"/>
      <c r="G435" s="265"/>
      <c r="H435" s="265"/>
      <c r="I435" s="265"/>
      <c r="J435" s="265"/>
      <c r="K435" s="267"/>
      <c r="L435" s="277"/>
    </row>
    <row r="436" spans="1:12" ht="32.25" customHeight="1">
      <c r="A436" s="261"/>
      <c r="B436" s="265"/>
      <c r="C436" s="265"/>
      <c r="D436" s="265"/>
      <c r="E436" s="265"/>
      <c r="F436" s="265"/>
      <c r="G436" s="265"/>
      <c r="H436" s="265"/>
      <c r="I436" s="265"/>
      <c r="J436" s="265"/>
      <c r="K436" s="267"/>
      <c r="L436" s="277"/>
    </row>
    <row r="437" spans="1:12" ht="32.25" customHeight="1">
      <c r="A437" s="261"/>
      <c r="B437" s="265"/>
      <c r="C437" s="265"/>
      <c r="D437" s="265"/>
      <c r="E437" s="265"/>
      <c r="F437" s="265"/>
      <c r="G437" s="265"/>
      <c r="H437" s="265"/>
      <c r="I437" s="265"/>
      <c r="J437" s="265"/>
      <c r="K437" s="267"/>
      <c r="L437" s="277"/>
    </row>
    <row r="438" spans="1:12" ht="32.25" customHeight="1">
      <c r="A438" s="261"/>
      <c r="B438" s="265"/>
      <c r="C438" s="265"/>
      <c r="D438" s="265"/>
      <c r="E438" s="265"/>
      <c r="F438" s="265"/>
      <c r="G438" s="265"/>
      <c r="H438" s="265"/>
      <c r="I438" s="265"/>
      <c r="J438" s="265"/>
      <c r="K438" s="267"/>
      <c r="L438" s="277"/>
    </row>
    <row r="439" spans="1:12" ht="32.25" customHeight="1">
      <c r="A439" s="261"/>
      <c r="B439" s="265"/>
      <c r="C439" s="265"/>
      <c r="D439" s="265"/>
      <c r="E439" s="265"/>
      <c r="F439" s="265"/>
      <c r="G439" s="265"/>
      <c r="H439" s="265"/>
      <c r="I439" s="265"/>
      <c r="J439" s="265"/>
      <c r="K439" s="267"/>
      <c r="L439" s="277"/>
    </row>
    <row r="440" spans="1:12" ht="32.25" customHeight="1">
      <c r="A440" s="261"/>
      <c r="B440" s="265"/>
      <c r="C440" s="265"/>
      <c r="D440" s="265"/>
      <c r="E440" s="265"/>
      <c r="F440" s="265"/>
      <c r="G440" s="265"/>
      <c r="H440" s="265"/>
      <c r="I440" s="265"/>
      <c r="J440" s="265"/>
      <c r="K440" s="267"/>
      <c r="L440" s="277"/>
    </row>
    <row r="441" spans="1:12" ht="32.25" customHeight="1">
      <c r="A441" s="261"/>
      <c r="B441" s="265"/>
      <c r="C441" s="265"/>
      <c r="D441" s="265"/>
      <c r="E441" s="265"/>
      <c r="F441" s="265"/>
      <c r="G441" s="265"/>
      <c r="H441" s="265"/>
      <c r="I441" s="265"/>
      <c r="J441" s="265"/>
      <c r="K441" s="267"/>
      <c r="L441" s="277"/>
    </row>
    <row r="442" spans="1:12" ht="32.25" customHeight="1">
      <c r="A442" s="261"/>
      <c r="B442" s="265"/>
      <c r="C442" s="265"/>
      <c r="D442" s="265"/>
      <c r="E442" s="265"/>
      <c r="F442" s="265"/>
      <c r="G442" s="265"/>
      <c r="H442" s="265"/>
      <c r="I442" s="265"/>
      <c r="J442" s="265"/>
      <c r="K442" s="267"/>
      <c r="L442" s="277"/>
    </row>
    <row r="443" spans="1:12" ht="32.25" customHeight="1">
      <c r="A443" s="261"/>
      <c r="B443" s="265"/>
      <c r="C443" s="265"/>
      <c r="D443" s="265"/>
      <c r="E443" s="265"/>
      <c r="F443" s="265"/>
      <c r="G443" s="265"/>
      <c r="H443" s="265"/>
      <c r="I443" s="265"/>
      <c r="J443" s="265"/>
      <c r="K443" s="267"/>
      <c r="L443" s="277"/>
    </row>
    <row r="444" spans="1:12" ht="32.25" customHeight="1">
      <c r="A444" s="261"/>
      <c r="B444" s="265"/>
      <c r="C444" s="265"/>
      <c r="D444" s="265"/>
      <c r="E444" s="265"/>
      <c r="F444" s="265"/>
      <c r="G444" s="265"/>
      <c r="H444" s="265"/>
      <c r="I444" s="265"/>
      <c r="J444" s="265"/>
      <c r="K444" s="267"/>
      <c r="L444" s="277"/>
    </row>
    <row r="445" spans="1:12" ht="32.25" customHeight="1">
      <c r="A445" s="261"/>
      <c r="B445" s="265"/>
      <c r="C445" s="265"/>
      <c r="D445" s="265"/>
      <c r="E445" s="265"/>
      <c r="F445" s="265"/>
      <c r="G445" s="265"/>
      <c r="H445" s="265"/>
      <c r="I445" s="265"/>
      <c r="J445" s="265"/>
      <c r="K445" s="267"/>
      <c r="L445" s="277"/>
    </row>
    <row r="446" spans="1:12" ht="32.25" customHeight="1">
      <c r="A446" s="261"/>
      <c r="B446" s="265"/>
      <c r="C446" s="265"/>
      <c r="D446" s="265"/>
      <c r="E446" s="265"/>
      <c r="F446" s="265"/>
      <c r="G446" s="265"/>
      <c r="H446" s="265"/>
      <c r="I446" s="265"/>
      <c r="J446" s="265"/>
      <c r="K446" s="267"/>
      <c r="L446" s="277"/>
    </row>
    <row r="447" spans="1:12" ht="32.25" customHeight="1">
      <c r="A447" s="261"/>
      <c r="B447" s="265"/>
      <c r="C447" s="265"/>
      <c r="D447" s="265"/>
      <c r="E447" s="265"/>
      <c r="F447" s="265"/>
      <c r="G447" s="265"/>
      <c r="H447" s="265"/>
      <c r="I447" s="265"/>
      <c r="J447" s="265"/>
      <c r="K447" s="267"/>
      <c r="L447" s="277"/>
    </row>
    <row r="448" spans="1:12" ht="32.25" customHeight="1">
      <c r="A448" s="261"/>
      <c r="B448" s="265"/>
      <c r="C448" s="265"/>
      <c r="D448" s="265"/>
      <c r="E448" s="265"/>
      <c r="F448" s="265"/>
      <c r="G448" s="265"/>
      <c r="H448" s="265"/>
      <c r="I448" s="265"/>
      <c r="J448" s="265"/>
      <c r="K448" s="267"/>
      <c r="L448" s="277"/>
    </row>
    <row r="449" spans="1:12" ht="32.25" customHeight="1">
      <c r="A449" s="261"/>
      <c r="B449" s="265"/>
      <c r="C449" s="265"/>
      <c r="D449" s="265"/>
      <c r="E449" s="265"/>
      <c r="F449" s="265"/>
      <c r="G449" s="265"/>
      <c r="H449" s="265"/>
      <c r="I449" s="265"/>
      <c r="J449" s="265"/>
      <c r="K449" s="267"/>
      <c r="L449" s="277"/>
    </row>
    <row r="450" spans="1:12" ht="32.25" customHeight="1">
      <c r="A450" s="261"/>
      <c r="B450" s="265"/>
      <c r="C450" s="265"/>
      <c r="D450" s="265"/>
      <c r="E450" s="265"/>
      <c r="F450" s="265"/>
      <c r="G450" s="265"/>
      <c r="H450" s="265"/>
      <c r="I450" s="265"/>
      <c r="J450" s="265"/>
      <c r="K450" s="267"/>
      <c r="L450" s="277"/>
    </row>
    <row r="451" spans="1:12" ht="32.25" customHeight="1">
      <c r="A451" s="261"/>
      <c r="B451" s="265"/>
      <c r="C451" s="265"/>
      <c r="D451" s="265"/>
      <c r="E451" s="265"/>
      <c r="F451" s="265"/>
      <c r="G451" s="265"/>
      <c r="H451" s="265"/>
      <c r="I451" s="265"/>
      <c r="J451" s="265"/>
      <c r="K451" s="267"/>
      <c r="L451" s="277"/>
    </row>
    <row r="452" spans="1:12" ht="32.25" customHeight="1">
      <c r="A452" s="261"/>
      <c r="B452" s="265"/>
      <c r="C452" s="265"/>
      <c r="D452" s="265"/>
      <c r="E452" s="265"/>
      <c r="F452" s="265"/>
      <c r="G452" s="265"/>
      <c r="H452" s="265"/>
      <c r="I452" s="265"/>
      <c r="J452" s="265"/>
      <c r="K452" s="267"/>
      <c r="L452" s="277"/>
    </row>
    <row r="453" spans="1:12" ht="32.25" customHeight="1">
      <c r="A453" s="261"/>
      <c r="B453" s="265"/>
      <c r="C453" s="265"/>
      <c r="D453" s="265"/>
      <c r="E453" s="265"/>
      <c r="F453" s="265"/>
      <c r="G453" s="265"/>
      <c r="H453" s="265"/>
      <c r="I453" s="265"/>
      <c r="J453" s="265"/>
      <c r="K453" s="267"/>
      <c r="L453" s="277"/>
    </row>
    <row r="454" spans="1:12" ht="32.25" customHeight="1">
      <c r="A454" s="261"/>
      <c r="B454" s="265"/>
      <c r="C454" s="265"/>
      <c r="D454" s="265"/>
      <c r="E454" s="265"/>
      <c r="F454" s="265"/>
      <c r="G454" s="265"/>
      <c r="H454" s="265"/>
      <c r="I454" s="265"/>
      <c r="J454" s="265"/>
      <c r="K454" s="267"/>
      <c r="L454" s="277"/>
    </row>
    <row r="455" spans="1:12" ht="32.25" customHeight="1">
      <c r="A455" s="261"/>
      <c r="B455" s="265"/>
      <c r="C455" s="265"/>
      <c r="D455" s="265"/>
      <c r="E455" s="265"/>
      <c r="F455" s="265"/>
      <c r="G455" s="265"/>
      <c r="H455" s="265"/>
      <c r="I455" s="265"/>
      <c r="J455" s="265"/>
      <c r="K455" s="267"/>
      <c r="L455" s="277"/>
    </row>
    <row r="456" spans="1:12" ht="32.25" customHeight="1">
      <c r="A456" s="261"/>
      <c r="B456" s="265"/>
      <c r="C456" s="265"/>
      <c r="D456" s="265"/>
      <c r="E456" s="265"/>
      <c r="F456" s="265"/>
      <c r="G456" s="265"/>
      <c r="H456" s="265"/>
      <c r="I456" s="265"/>
      <c r="J456" s="265"/>
      <c r="K456" s="267"/>
      <c r="L456" s="277"/>
    </row>
    <row r="457" spans="1:12" ht="32.25" customHeight="1">
      <c r="A457" s="261"/>
      <c r="B457" s="265"/>
      <c r="C457" s="265"/>
      <c r="D457" s="265"/>
      <c r="E457" s="265"/>
      <c r="F457" s="265"/>
      <c r="G457" s="265"/>
      <c r="H457" s="265"/>
      <c r="I457" s="265"/>
      <c r="J457" s="265"/>
      <c r="K457" s="267"/>
      <c r="L457" s="277"/>
    </row>
    <row r="458" spans="1:12" ht="32.25" customHeight="1">
      <c r="A458" s="261"/>
      <c r="B458" s="265"/>
      <c r="C458" s="265"/>
      <c r="D458" s="265"/>
      <c r="E458" s="265"/>
      <c r="F458" s="265"/>
      <c r="G458" s="265"/>
      <c r="H458" s="265"/>
      <c r="I458" s="265"/>
      <c r="J458" s="265"/>
      <c r="K458" s="267"/>
      <c r="L458" s="277"/>
    </row>
    <row r="459" spans="1:12" ht="32.25" customHeight="1">
      <c r="A459" s="261"/>
      <c r="B459" s="265"/>
      <c r="C459" s="265"/>
      <c r="D459" s="265"/>
      <c r="E459" s="265"/>
      <c r="F459" s="265"/>
      <c r="G459" s="265"/>
      <c r="H459" s="265"/>
      <c r="I459" s="265"/>
      <c r="J459" s="265"/>
      <c r="K459" s="267"/>
      <c r="L459" s="277"/>
    </row>
    <row r="460" spans="1:12" ht="32.25" customHeight="1">
      <c r="A460" s="261"/>
      <c r="B460" s="265"/>
      <c r="C460" s="265"/>
      <c r="D460" s="265"/>
      <c r="E460" s="265"/>
      <c r="F460" s="265"/>
      <c r="G460" s="265"/>
      <c r="H460" s="265"/>
      <c r="I460" s="265"/>
      <c r="J460" s="265"/>
      <c r="K460" s="267"/>
      <c r="L460" s="277"/>
    </row>
    <row r="461" spans="1:12" ht="32.25" customHeight="1">
      <c r="A461" s="261"/>
      <c r="B461" s="265"/>
      <c r="C461" s="265"/>
      <c r="D461" s="265"/>
      <c r="E461" s="265"/>
      <c r="F461" s="265"/>
      <c r="G461" s="265"/>
      <c r="H461" s="265"/>
      <c r="I461" s="265"/>
      <c r="J461" s="265"/>
      <c r="K461" s="267"/>
      <c r="L461" s="277"/>
    </row>
    <row r="462" spans="1:12" ht="32.25" customHeight="1">
      <c r="A462" s="261"/>
      <c r="B462" s="265"/>
      <c r="C462" s="265"/>
      <c r="D462" s="265"/>
      <c r="E462" s="265"/>
      <c r="F462" s="265"/>
      <c r="G462" s="265"/>
      <c r="H462" s="265"/>
      <c r="I462" s="265"/>
      <c r="J462" s="265"/>
      <c r="K462" s="267"/>
      <c r="L462" s="277"/>
    </row>
    <row r="463" spans="1:12" ht="32.25" customHeight="1">
      <c r="A463" s="261"/>
      <c r="B463" s="265"/>
      <c r="C463" s="265"/>
      <c r="D463" s="265"/>
      <c r="E463" s="265"/>
      <c r="F463" s="265"/>
      <c r="G463" s="265"/>
      <c r="H463" s="265"/>
      <c r="I463" s="265"/>
      <c r="J463" s="265"/>
      <c r="K463" s="267"/>
      <c r="L463" s="277"/>
    </row>
    <row r="464" spans="1:12" ht="32.25" customHeight="1">
      <c r="A464" s="261"/>
      <c r="B464" s="265"/>
      <c r="C464" s="265"/>
      <c r="D464" s="265"/>
      <c r="E464" s="265"/>
      <c r="F464" s="265"/>
      <c r="G464" s="265"/>
      <c r="H464" s="265"/>
      <c r="I464" s="265"/>
      <c r="J464" s="265"/>
      <c r="K464" s="267"/>
      <c r="L464" s="277"/>
    </row>
    <row r="465" spans="1:12" ht="32.25" customHeight="1">
      <c r="A465" s="261"/>
      <c r="B465" s="265"/>
      <c r="C465" s="265"/>
      <c r="D465" s="265"/>
      <c r="E465" s="265"/>
      <c r="F465" s="265"/>
      <c r="G465" s="265"/>
      <c r="H465" s="265"/>
      <c r="I465" s="265"/>
      <c r="J465" s="265"/>
      <c r="K465" s="267"/>
      <c r="L465" s="277"/>
    </row>
    <row r="466" spans="1:12" ht="32.25" customHeight="1">
      <c r="A466" s="261"/>
      <c r="B466" s="265"/>
      <c r="C466" s="265"/>
      <c r="D466" s="265"/>
      <c r="E466" s="265"/>
      <c r="F466" s="265"/>
      <c r="G466" s="265"/>
      <c r="H466" s="265"/>
      <c r="I466" s="265"/>
      <c r="J466" s="265"/>
      <c r="K466" s="267"/>
      <c r="L466" s="277"/>
    </row>
    <row r="467" spans="1:12" ht="32.25" customHeight="1">
      <c r="A467" s="261"/>
      <c r="B467" s="265"/>
      <c r="C467" s="265"/>
      <c r="D467" s="265"/>
      <c r="E467" s="265"/>
      <c r="F467" s="265"/>
      <c r="G467" s="265"/>
      <c r="H467" s="265"/>
      <c r="I467" s="265"/>
      <c r="J467" s="265"/>
      <c r="K467" s="267"/>
      <c r="L467" s="277"/>
    </row>
    <row r="468" spans="1:12" ht="32.25" customHeight="1">
      <c r="A468" s="261"/>
      <c r="B468" s="265"/>
      <c r="C468" s="265"/>
      <c r="D468" s="265"/>
      <c r="E468" s="265"/>
      <c r="F468" s="265"/>
      <c r="G468" s="265"/>
      <c r="H468" s="265"/>
      <c r="I468" s="265"/>
      <c r="J468" s="265"/>
      <c r="K468" s="267"/>
      <c r="L468" s="277"/>
    </row>
    <row r="469" spans="1:12" ht="32.25" customHeight="1">
      <c r="A469" s="261"/>
      <c r="B469" s="265"/>
      <c r="C469" s="265"/>
      <c r="D469" s="265"/>
      <c r="E469" s="265"/>
      <c r="F469" s="265"/>
      <c r="G469" s="265"/>
      <c r="H469" s="265"/>
      <c r="I469" s="265"/>
      <c r="J469" s="265"/>
      <c r="K469" s="267"/>
      <c r="L469" s="277"/>
    </row>
    <row r="470" spans="1:12" ht="32.25" customHeight="1">
      <c r="A470" s="261"/>
      <c r="B470" s="265"/>
      <c r="C470" s="265"/>
      <c r="D470" s="265"/>
      <c r="E470" s="265"/>
      <c r="F470" s="265"/>
      <c r="G470" s="265"/>
      <c r="H470" s="265"/>
      <c r="I470" s="265"/>
      <c r="J470" s="265"/>
      <c r="K470" s="267"/>
      <c r="L470" s="277"/>
    </row>
    <row r="471" spans="1:12" ht="32.25" customHeight="1">
      <c r="A471" s="261"/>
      <c r="B471" s="265"/>
      <c r="C471" s="265"/>
      <c r="D471" s="265"/>
      <c r="E471" s="265"/>
      <c r="F471" s="265"/>
      <c r="G471" s="265"/>
      <c r="H471" s="265"/>
      <c r="I471" s="265"/>
      <c r="J471" s="265"/>
      <c r="K471" s="267"/>
      <c r="L471" s="277"/>
    </row>
    <row r="472" spans="1:12" ht="32.25" customHeight="1">
      <c r="A472" s="261"/>
      <c r="B472" s="265"/>
      <c r="C472" s="265"/>
      <c r="D472" s="265"/>
      <c r="E472" s="265"/>
      <c r="F472" s="265"/>
      <c r="G472" s="265"/>
      <c r="H472" s="265"/>
      <c r="I472" s="265"/>
      <c r="J472" s="265"/>
      <c r="K472" s="267"/>
      <c r="L472" s="277"/>
    </row>
    <row r="473" spans="1:12" ht="32.25" customHeight="1">
      <c r="A473" s="261"/>
      <c r="B473" s="265"/>
      <c r="C473" s="265"/>
      <c r="D473" s="265"/>
      <c r="E473" s="265"/>
      <c r="F473" s="265"/>
      <c r="G473" s="265"/>
      <c r="H473" s="265"/>
      <c r="I473" s="265"/>
      <c r="J473" s="265"/>
      <c r="K473" s="267"/>
      <c r="L473" s="277"/>
    </row>
    <row r="474" spans="1:12" ht="32.25" customHeight="1">
      <c r="A474" s="261"/>
      <c r="B474" s="265"/>
      <c r="C474" s="265"/>
      <c r="D474" s="265"/>
      <c r="E474" s="265"/>
      <c r="F474" s="265"/>
      <c r="G474" s="265"/>
      <c r="H474" s="265"/>
      <c r="I474" s="265"/>
      <c r="J474" s="265"/>
      <c r="K474" s="267"/>
      <c r="L474" s="277"/>
    </row>
    <row r="475" spans="1:12" ht="32.25" customHeight="1">
      <c r="A475" s="261"/>
      <c r="B475" s="265"/>
      <c r="C475" s="265"/>
      <c r="D475" s="265"/>
      <c r="E475" s="265"/>
      <c r="F475" s="265"/>
      <c r="G475" s="265"/>
      <c r="H475" s="265"/>
      <c r="I475" s="265"/>
      <c r="J475" s="265"/>
      <c r="K475" s="267"/>
      <c r="L475" s="277"/>
    </row>
    <row r="476" spans="1:12" ht="32.25" customHeight="1">
      <c r="A476" s="261"/>
      <c r="B476" s="265"/>
      <c r="C476" s="265"/>
      <c r="D476" s="265"/>
      <c r="E476" s="265"/>
      <c r="F476" s="265"/>
      <c r="G476" s="265"/>
      <c r="H476" s="265"/>
      <c r="I476" s="265"/>
      <c r="J476" s="265"/>
      <c r="K476" s="267"/>
      <c r="L476" s="277"/>
    </row>
    <row r="477" spans="1:12" ht="32.25" customHeight="1">
      <c r="A477" s="261"/>
      <c r="B477" s="265"/>
      <c r="C477" s="265"/>
      <c r="D477" s="265"/>
      <c r="E477" s="265"/>
      <c r="F477" s="265"/>
      <c r="G477" s="265"/>
      <c r="H477" s="265"/>
      <c r="I477" s="265"/>
      <c r="J477" s="265"/>
      <c r="K477" s="267"/>
      <c r="L477" s="277"/>
    </row>
    <row r="478" spans="1:12" ht="32.25" customHeight="1">
      <c r="A478" s="261"/>
      <c r="B478" s="265"/>
      <c r="C478" s="265"/>
      <c r="D478" s="265"/>
      <c r="E478" s="265"/>
      <c r="F478" s="265"/>
      <c r="G478" s="265"/>
      <c r="H478" s="265"/>
      <c r="I478" s="265"/>
      <c r="J478" s="265"/>
      <c r="K478" s="267"/>
      <c r="L478" s="277"/>
    </row>
    <row r="479" spans="1:12" ht="32.25" customHeight="1">
      <c r="A479" s="261"/>
      <c r="B479" s="265"/>
      <c r="C479" s="265"/>
      <c r="D479" s="265"/>
      <c r="E479" s="265"/>
      <c r="F479" s="265"/>
      <c r="G479" s="265"/>
      <c r="H479" s="265"/>
      <c r="I479" s="265"/>
      <c r="J479" s="265"/>
      <c r="K479" s="267"/>
      <c r="L479" s="277"/>
    </row>
    <row r="480" spans="1:12" ht="32.25" customHeight="1">
      <c r="A480" s="261"/>
      <c r="B480" s="265"/>
      <c r="C480" s="265"/>
      <c r="D480" s="265"/>
      <c r="E480" s="265"/>
      <c r="F480" s="265"/>
      <c r="G480" s="265"/>
      <c r="H480" s="265"/>
      <c r="I480" s="265"/>
      <c r="J480" s="265"/>
      <c r="K480" s="267"/>
      <c r="L480" s="277"/>
    </row>
    <row r="481" spans="1:12" ht="32.25" customHeight="1">
      <c r="A481" s="261"/>
      <c r="B481" s="265"/>
      <c r="C481" s="265"/>
      <c r="D481" s="265"/>
      <c r="E481" s="265"/>
      <c r="F481" s="265"/>
      <c r="G481" s="265"/>
      <c r="H481" s="265"/>
      <c r="I481" s="265"/>
      <c r="J481" s="265"/>
      <c r="K481" s="267"/>
      <c r="L481" s="277"/>
    </row>
    <row r="482" spans="1:12" ht="32.25" customHeight="1">
      <c r="A482" s="261"/>
      <c r="B482" s="265"/>
      <c r="C482" s="265"/>
      <c r="D482" s="265"/>
      <c r="E482" s="265"/>
      <c r="F482" s="265"/>
      <c r="G482" s="265"/>
      <c r="H482" s="265"/>
      <c r="I482" s="265"/>
      <c r="J482" s="265"/>
      <c r="K482" s="267"/>
      <c r="L482" s="277"/>
    </row>
    <row r="483" spans="1:12" ht="32.25" customHeight="1">
      <c r="A483" s="261"/>
      <c r="B483" s="265"/>
      <c r="C483" s="265"/>
      <c r="D483" s="265"/>
      <c r="E483" s="265"/>
      <c r="F483" s="265"/>
      <c r="G483" s="265"/>
      <c r="H483" s="265"/>
      <c r="I483" s="265"/>
      <c r="J483" s="265"/>
      <c r="K483" s="267"/>
      <c r="L483" s="277"/>
    </row>
    <row r="484" spans="1:12" ht="32.25" customHeight="1">
      <c r="A484" s="261"/>
      <c r="B484" s="265"/>
      <c r="C484" s="265"/>
      <c r="D484" s="265"/>
      <c r="E484" s="265"/>
      <c r="F484" s="265"/>
      <c r="G484" s="265"/>
      <c r="H484" s="265"/>
      <c r="I484" s="265"/>
      <c r="J484" s="265"/>
      <c r="K484" s="267"/>
      <c r="L484" s="277"/>
    </row>
    <row r="485" spans="1:12" ht="32.25" customHeight="1">
      <c r="A485" s="261"/>
      <c r="B485" s="265"/>
      <c r="C485" s="265"/>
      <c r="D485" s="265"/>
      <c r="E485" s="265"/>
      <c r="F485" s="265"/>
      <c r="G485" s="265"/>
      <c r="H485" s="265"/>
      <c r="I485" s="265"/>
      <c r="J485" s="265"/>
      <c r="K485" s="267"/>
      <c r="L485" s="277"/>
    </row>
    <row r="486" spans="1:12" ht="32.25" customHeight="1">
      <c r="A486" s="261"/>
      <c r="B486" s="265"/>
      <c r="C486" s="265"/>
      <c r="D486" s="265"/>
      <c r="E486" s="265"/>
      <c r="F486" s="265"/>
      <c r="G486" s="265"/>
      <c r="H486" s="265"/>
      <c r="I486" s="265"/>
      <c r="J486" s="265"/>
      <c r="K486" s="267"/>
      <c r="L486" s="277"/>
    </row>
    <row r="487" spans="1:12" ht="32.25" customHeight="1">
      <c r="A487" s="261"/>
      <c r="B487" s="265"/>
      <c r="C487" s="265"/>
      <c r="D487" s="265"/>
      <c r="E487" s="265"/>
      <c r="F487" s="265"/>
      <c r="G487" s="265"/>
      <c r="H487" s="265"/>
      <c r="I487" s="265"/>
      <c r="J487" s="265"/>
      <c r="K487" s="267"/>
      <c r="L487" s="277"/>
    </row>
    <row r="488" spans="1:12" ht="32.25" customHeight="1">
      <c r="A488" s="261"/>
      <c r="B488" s="265"/>
      <c r="C488" s="265"/>
      <c r="D488" s="265"/>
      <c r="E488" s="265"/>
      <c r="F488" s="265"/>
      <c r="G488" s="265"/>
      <c r="H488" s="265"/>
      <c r="I488" s="265"/>
      <c r="J488" s="265"/>
      <c r="K488" s="267"/>
      <c r="L488" s="277"/>
    </row>
    <row r="489" spans="1:12" ht="32.25" customHeight="1">
      <c r="A489" s="261"/>
      <c r="B489" s="265"/>
      <c r="C489" s="265"/>
      <c r="D489" s="265"/>
      <c r="E489" s="265"/>
      <c r="F489" s="265"/>
      <c r="G489" s="265"/>
      <c r="H489" s="265"/>
      <c r="I489" s="265"/>
      <c r="J489" s="265"/>
      <c r="K489" s="267"/>
      <c r="L489" s="277"/>
    </row>
    <row r="490" spans="1:12" ht="32.25" customHeight="1">
      <c r="A490" s="261"/>
      <c r="B490" s="265"/>
      <c r="C490" s="265"/>
      <c r="D490" s="265"/>
      <c r="E490" s="265"/>
      <c r="F490" s="265"/>
      <c r="G490" s="265"/>
      <c r="H490" s="265"/>
      <c r="I490" s="265"/>
      <c r="J490" s="265"/>
      <c r="K490" s="267"/>
      <c r="L490" s="277"/>
    </row>
    <row r="491" spans="1:12" ht="32.25" customHeight="1">
      <c r="A491" s="261"/>
      <c r="B491" s="265"/>
      <c r="C491" s="265"/>
      <c r="D491" s="265"/>
      <c r="E491" s="265"/>
      <c r="F491" s="265"/>
      <c r="G491" s="265"/>
      <c r="H491" s="265"/>
      <c r="I491" s="265"/>
      <c r="J491" s="265"/>
      <c r="K491" s="267"/>
      <c r="L491" s="277"/>
    </row>
    <row r="492" spans="1:12" ht="32.25" customHeight="1">
      <c r="A492" s="261"/>
      <c r="B492" s="265"/>
      <c r="C492" s="265"/>
      <c r="D492" s="265"/>
      <c r="E492" s="265"/>
      <c r="F492" s="265"/>
      <c r="G492" s="265"/>
      <c r="H492" s="265"/>
      <c r="I492" s="265"/>
      <c r="J492" s="265"/>
      <c r="K492" s="267"/>
      <c r="L492" s="277"/>
    </row>
    <row r="493" spans="1:12" ht="32.25" customHeight="1">
      <c r="A493" s="261"/>
      <c r="B493" s="265"/>
      <c r="C493" s="265"/>
      <c r="D493" s="265"/>
      <c r="E493" s="265"/>
      <c r="F493" s="265"/>
      <c r="G493" s="265"/>
      <c r="H493" s="265"/>
      <c r="I493" s="265"/>
      <c r="J493" s="265"/>
      <c r="K493" s="267"/>
      <c r="L493" s="277"/>
    </row>
    <row r="494" spans="1:12" ht="32.25" customHeight="1">
      <c r="A494" s="261"/>
      <c r="B494" s="265"/>
      <c r="C494" s="265"/>
      <c r="D494" s="265"/>
      <c r="E494" s="265"/>
      <c r="F494" s="265"/>
      <c r="G494" s="265"/>
      <c r="H494" s="265"/>
      <c r="I494" s="265"/>
      <c r="J494" s="265"/>
      <c r="K494" s="267"/>
      <c r="L494" s="277"/>
    </row>
    <row r="495" spans="1:12" ht="32.25" customHeight="1">
      <c r="A495" s="261"/>
      <c r="B495" s="265"/>
      <c r="C495" s="265"/>
      <c r="D495" s="265"/>
      <c r="E495" s="265"/>
      <c r="F495" s="265"/>
      <c r="G495" s="265"/>
      <c r="H495" s="265"/>
      <c r="I495" s="265"/>
      <c r="J495" s="265"/>
      <c r="K495" s="267"/>
      <c r="L495" s="277"/>
    </row>
    <row r="496" spans="1:12" ht="32.25" customHeight="1">
      <c r="A496" s="261"/>
      <c r="B496" s="265"/>
      <c r="C496" s="265"/>
      <c r="D496" s="265"/>
      <c r="E496" s="265"/>
      <c r="F496" s="265"/>
      <c r="G496" s="265"/>
      <c r="H496" s="265"/>
      <c r="I496" s="265"/>
      <c r="J496" s="265"/>
      <c r="K496" s="267"/>
      <c r="L496" s="277"/>
    </row>
    <row r="497" spans="1:12" ht="32.25" customHeight="1">
      <c r="A497" s="261"/>
      <c r="B497" s="265"/>
      <c r="C497" s="265"/>
      <c r="D497" s="265"/>
      <c r="E497" s="265"/>
      <c r="F497" s="265"/>
      <c r="G497" s="265"/>
      <c r="H497" s="265"/>
      <c r="I497" s="265"/>
      <c r="J497" s="265"/>
      <c r="K497" s="267"/>
      <c r="L497" s="277"/>
    </row>
    <row r="498" spans="1:12" ht="32.25" customHeight="1">
      <c r="A498" s="261"/>
      <c r="B498" s="265"/>
      <c r="C498" s="265"/>
      <c r="D498" s="265"/>
      <c r="E498" s="265"/>
      <c r="F498" s="265"/>
      <c r="G498" s="265"/>
      <c r="H498" s="265"/>
      <c r="I498" s="265"/>
      <c r="J498" s="265"/>
      <c r="K498" s="267"/>
      <c r="L498" s="277"/>
    </row>
    <row r="499" spans="1:12" ht="32.25" customHeight="1">
      <c r="A499" s="261"/>
      <c r="B499" s="265"/>
      <c r="C499" s="265"/>
      <c r="D499" s="265"/>
      <c r="E499" s="265"/>
      <c r="F499" s="265"/>
      <c r="G499" s="265"/>
      <c r="H499" s="265"/>
      <c r="I499" s="265"/>
      <c r="J499" s="265"/>
      <c r="K499" s="267"/>
      <c r="L499" s="277"/>
    </row>
    <row r="500" spans="1:12" ht="32.25" customHeight="1">
      <c r="A500" s="261"/>
      <c r="B500" s="265"/>
      <c r="C500" s="265"/>
      <c r="D500" s="265"/>
      <c r="E500" s="265"/>
      <c r="F500" s="265"/>
      <c r="G500" s="265"/>
      <c r="H500" s="265"/>
      <c r="I500" s="265"/>
      <c r="J500" s="265"/>
      <c r="K500" s="267"/>
      <c r="L500" s="277"/>
    </row>
    <row r="501" spans="1:12" ht="32.25" customHeight="1">
      <c r="A501" s="261"/>
      <c r="B501" s="265"/>
      <c r="C501" s="265"/>
      <c r="D501" s="265"/>
      <c r="E501" s="265"/>
      <c r="F501" s="265"/>
      <c r="G501" s="265"/>
      <c r="H501" s="265"/>
      <c r="I501" s="265"/>
      <c r="J501" s="265"/>
      <c r="K501" s="267"/>
      <c r="L501" s="277"/>
    </row>
    <row r="502" spans="1:12" ht="32.25" customHeight="1">
      <c r="A502" s="261"/>
      <c r="B502" s="265"/>
      <c r="C502" s="265"/>
      <c r="D502" s="265"/>
      <c r="E502" s="265"/>
      <c r="F502" s="265"/>
      <c r="G502" s="265"/>
      <c r="H502" s="265"/>
      <c r="I502" s="265"/>
      <c r="J502" s="265"/>
      <c r="K502" s="267"/>
      <c r="L502" s="277"/>
    </row>
    <row r="503" spans="1:12" ht="32.25" customHeight="1">
      <c r="A503" s="261"/>
      <c r="B503" s="265"/>
      <c r="C503" s="265"/>
      <c r="D503" s="265"/>
      <c r="E503" s="265"/>
      <c r="F503" s="265"/>
      <c r="G503" s="265"/>
      <c r="H503" s="265"/>
      <c r="I503" s="265"/>
      <c r="J503" s="265"/>
      <c r="K503" s="267"/>
      <c r="L503" s="277"/>
    </row>
    <row r="504" spans="1:12" ht="32.25" customHeight="1">
      <c r="A504" s="261"/>
      <c r="B504" s="265"/>
      <c r="C504" s="265"/>
      <c r="D504" s="265"/>
      <c r="E504" s="265"/>
      <c r="F504" s="265"/>
      <c r="G504" s="265"/>
      <c r="H504" s="265"/>
      <c r="I504" s="265"/>
      <c r="J504" s="265"/>
      <c r="K504" s="267"/>
      <c r="L504" s="277"/>
    </row>
    <row r="505" spans="1:12" ht="32.25" customHeight="1">
      <c r="A505" s="261"/>
      <c r="B505" s="265"/>
      <c r="C505" s="265"/>
      <c r="D505" s="265"/>
      <c r="E505" s="265"/>
      <c r="F505" s="265"/>
      <c r="G505" s="265"/>
      <c r="H505" s="265"/>
      <c r="I505" s="265"/>
      <c r="J505" s="265"/>
      <c r="K505" s="267"/>
      <c r="L505" s="277"/>
    </row>
    <row r="506" spans="1:12" ht="32.25" customHeight="1">
      <c r="A506" s="261"/>
      <c r="B506" s="265"/>
      <c r="C506" s="265"/>
      <c r="D506" s="265"/>
      <c r="E506" s="265"/>
      <c r="F506" s="265"/>
      <c r="G506" s="265"/>
      <c r="H506" s="265"/>
      <c r="I506" s="265"/>
      <c r="J506" s="265"/>
      <c r="K506" s="267"/>
      <c r="L506" s="277"/>
    </row>
    <row r="507" spans="1:12" ht="32.25" customHeight="1">
      <c r="A507" s="261"/>
      <c r="B507" s="265"/>
      <c r="C507" s="265"/>
      <c r="D507" s="265"/>
      <c r="E507" s="265"/>
      <c r="F507" s="265"/>
      <c r="G507" s="265"/>
      <c r="H507" s="265"/>
      <c r="I507" s="265"/>
      <c r="J507" s="265"/>
      <c r="K507" s="267"/>
      <c r="L507" s="277"/>
    </row>
    <row r="508" spans="1:12" ht="32.25" customHeight="1">
      <c r="A508" s="261"/>
      <c r="B508" s="265"/>
      <c r="C508" s="265"/>
      <c r="D508" s="265"/>
      <c r="E508" s="265"/>
      <c r="F508" s="265"/>
      <c r="G508" s="265"/>
      <c r="H508" s="265"/>
      <c r="I508" s="265"/>
      <c r="J508" s="265"/>
      <c r="K508" s="267"/>
      <c r="L508" s="277"/>
    </row>
    <row r="509" spans="1:12" ht="32.25" customHeight="1">
      <c r="A509" s="261"/>
      <c r="B509" s="265"/>
      <c r="C509" s="265"/>
      <c r="D509" s="265"/>
      <c r="E509" s="265"/>
      <c r="F509" s="265"/>
      <c r="G509" s="265"/>
      <c r="H509" s="265"/>
      <c r="I509" s="265"/>
      <c r="J509" s="265"/>
      <c r="K509" s="267"/>
      <c r="L509" s="277"/>
    </row>
    <row r="510" spans="1:12" ht="32.25" customHeight="1">
      <c r="A510" s="261"/>
      <c r="B510" s="265"/>
      <c r="C510" s="265"/>
      <c r="D510" s="265"/>
      <c r="E510" s="265"/>
      <c r="F510" s="265"/>
      <c r="G510" s="265"/>
      <c r="H510" s="265"/>
      <c r="I510" s="265"/>
      <c r="J510" s="265"/>
      <c r="K510" s="267"/>
      <c r="L510" s="277"/>
    </row>
    <row r="511" spans="1:12" ht="32.25" customHeight="1">
      <c r="A511" s="261"/>
      <c r="B511" s="265"/>
      <c r="C511" s="265"/>
      <c r="D511" s="265"/>
      <c r="E511" s="265"/>
      <c r="F511" s="265"/>
      <c r="G511" s="265"/>
      <c r="H511" s="265"/>
      <c r="I511" s="265"/>
      <c r="J511" s="265"/>
      <c r="K511" s="267"/>
      <c r="L511" s="277"/>
    </row>
    <row r="512" spans="1:12" ht="32.25" customHeight="1">
      <c r="A512" s="261"/>
      <c r="B512" s="265"/>
      <c r="C512" s="265"/>
      <c r="D512" s="265"/>
      <c r="E512" s="265"/>
      <c r="F512" s="265"/>
      <c r="G512" s="265"/>
      <c r="H512" s="265"/>
      <c r="I512" s="265"/>
      <c r="J512" s="265"/>
      <c r="K512" s="267"/>
      <c r="L512" s="277"/>
    </row>
    <row r="513" spans="1:12" ht="32.25" customHeight="1">
      <c r="A513" s="261"/>
      <c r="B513" s="265"/>
      <c r="C513" s="265"/>
      <c r="D513" s="265"/>
      <c r="E513" s="265"/>
      <c r="F513" s="265"/>
      <c r="G513" s="265"/>
      <c r="H513" s="265"/>
      <c r="I513" s="265"/>
      <c r="J513" s="265"/>
      <c r="K513" s="267"/>
      <c r="L513" s="277"/>
    </row>
    <row r="514" spans="1:12" ht="32.25" customHeight="1">
      <c r="A514" s="261"/>
      <c r="B514" s="265"/>
      <c r="C514" s="265"/>
      <c r="D514" s="265"/>
      <c r="E514" s="265"/>
      <c r="F514" s="265"/>
      <c r="G514" s="265"/>
      <c r="H514" s="265"/>
      <c r="I514" s="265"/>
      <c r="J514" s="265"/>
      <c r="K514" s="267"/>
      <c r="L514" s="277"/>
    </row>
    <row r="515" spans="1:12" ht="32.25" customHeight="1">
      <c r="A515" s="261"/>
      <c r="B515" s="265"/>
      <c r="C515" s="265"/>
      <c r="D515" s="265"/>
      <c r="E515" s="265"/>
      <c r="F515" s="265"/>
      <c r="G515" s="265"/>
      <c r="H515" s="265"/>
      <c r="I515" s="265"/>
      <c r="J515" s="265"/>
      <c r="K515" s="267"/>
      <c r="L515" s="277"/>
    </row>
    <row r="516" spans="1:12" ht="32.25" customHeight="1">
      <c r="A516" s="261"/>
      <c r="B516" s="265"/>
      <c r="C516" s="265"/>
      <c r="D516" s="265"/>
      <c r="E516" s="265"/>
      <c r="F516" s="265"/>
      <c r="G516" s="265"/>
      <c r="H516" s="265"/>
      <c r="I516" s="265"/>
      <c r="J516" s="265"/>
      <c r="K516" s="267"/>
      <c r="L516" s="277"/>
    </row>
    <row r="517" spans="1:12" ht="32.25" customHeight="1">
      <c r="A517" s="261"/>
      <c r="B517" s="265"/>
      <c r="C517" s="265"/>
      <c r="D517" s="265"/>
      <c r="E517" s="265"/>
      <c r="F517" s="265"/>
      <c r="G517" s="265"/>
      <c r="H517" s="265"/>
      <c r="I517" s="265"/>
      <c r="J517" s="265"/>
      <c r="K517" s="267"/>
      <c r="L517" s="277"/>
    </row>
    <row r="518" spans="1:12" ht="32.25" customHeight="1">
      <c r="A518" s="261"/>
      <c r="B518" s="265"/>
      <c r="C518" s="265"/>
      <c r="D518" s="265"/>
      <c r="E518" s="265"/>
      <c r="F518" s="265"/>
      <c r="G518" s="265"/>
      <c r="H518" s="265"/>
      <c r="I518" s="265"/>
      <c r="J518" s="265"/>
      <c r="K518" s="267"/>
      <c r="L518" s="277"/>
    </row>
    <row r="519" spans="1:12" ht="32.25" customHeight="1">
      <c r="A519" s="261"/>
      <c r="B519" s="265"/>
      <c r="C519" s="265"/>
      <c r="D519" s="265"/>
      <c r="E519" s="265"/>
      <c r="F519" s="265"/>
      <c r="G519" s="265"/>
      <c r="H519" s="265"/>
      <c r="I519" s="265"/>
      <c r="J519" s="265"/>
      <c r="K519" s="267"/>
      <c r="L519" s="277"/>
    </row>
    <row r="520" spans="1:12" ht="32.25" customHeight="1">
      <c r="A520" s="261"/>
      <c r="B520" s="265"/>
      <c r="C520" s="265"/>
      <c r="D520" s="265"/>
      <c r="E520" s="265"/>
      <c r="F520" s="265"/>
      <c r="G520" s="265"/>
      <c r="H520" s="265"/>
      <c r="I520" s="265"/>
      <c r="J520" s="265"/>
      <c r="K520" s="267"/>
      <c r="L520" s="277"/>
    </row>
    <row r="521" spans="1:12" ht="32.25" customHeight="1">
      <c r="A521" s="261"/>
      <c r="B521" s="265"/>
      <c r="C521" s="265"/>
      <c r="D521" s="265"/>
      <c r="E521" s="265"/>
      <c r="F521" s="265"/>
      <c r="G521" s="265"/>
      <c r="H521" s="265"/>
      <c r="I521" s="265"/>
      <c r="J521" s="265"/>
      <c r="K521" s="267"/>
      <c r="L521" s="277"/>
    </row>
    <row r="522" spans="1:12" ht="32.25" customHeight="1">
      <c r="A522" s="261"/>
      <c r="B522" s="265"/>
      <c r="C522" s="265"/>
      <c r="D522" s="265"/>
      <c r="E522" s="265"/>
      <c r="F522" s="265"/>
      <c r="G522" s="265"/>
      <c r="H522" s="265"/>
      <c r="I522" s="265"/>
      <c r="J522" s="265"/>
      <c r="K522" s="267"/>
      <c r="L522" s="277"/>
    </row>
    <row r="523" spans="1:12" ht="32.25" customHeight="1">
      <c r="A523" s="261"/>
      <c r="B523" s="265"/>
      <c r="C523" s="265"/>
      <c r="D523" s="265"/>
      <c r="E523" s="265"/>
      <c r="F523" s="265"/>
      <c r="G523" s="265"/>
      <c r="H523" s="265"/>
      <c r="I523" s="265"/>
      <c r="J523" s="265"/>
      <c r="K523" s="267"/>
      <c r="L523" s="277"/>
    </row>
    <row r="524" spans="1:12" ht="32.25" customHeight="1">
      <c r="A524" s="261"/>
      <c r="B524" s="265"/>
      <c r="C524" s="265"/>
      <c r="D524" s="265"/>
      <c r="E524" s="265"/>
      <c r="F524" s="265"/>
      <c r="G524" s="265"/>
      <c r="H524" s="265"/>
      <c r="I524" s="265"/>
      <c r="J524" s="265"/>
      <c r="K524" s="267"/>
      <c r="L524" s="277"/>
    </row>
    <row r="525" spans="1:12" ht="32.25" customHeight="1">
      <c r="A525" s="261"/>
      <c r="B525" s="265"/>
      <c r="C525" s="265"/>
      <c r="D525" s="265"/>
      <c r="E525" s="265"/>
      <c r="F525" s="265"/>
      <c r="G525" s="265"/>
      <c r="H525" s="265"/>
      <c r="I525" s="265"/>
      <c r="J525" s="265"/>
      <c r="K525" s="267"/>
      <c r="L525" s="277"/>
    </row>
    <row r="526" spans="1:12" ht="32.25" customHeight="1">
      <c r="A526" s="261"/>
      <c r="B526" s="265"/>
      <c r="C526" s="265"/>
      <c r="D526" s="265"/>
      <c r="E526" s="265"/>
      <c r="F526" s="265"/>
      <c r="G526" s="265"/>
      <c r="H526" s="265"/>
      <c r="I526" s="265"/>
      <c r="J526" s="265"/>
      <c r="K526" s="267"/>
      <c r="L526" s="277"/>
    </row>
    <row r="527" spans="1:12" ht="32.25" customHeight="1">
      <c r="A527" s="261"/>
      <c r="B527" s="265"/>
      <c r="C527" s="265"/>
      <c r="D527" s="265"/>
      <c r="E527" s="265"/>
      <c r="F527" s="265"/>
      <c r="G527" s="265"/>
      <c r="H527" s="265"/>
      <c r="I527" s="265"/>
      <c r="J527" s="265"/>
      <c r="K527" s="267"/>
      <c r="L527" s="277"/>
    </row>
    <row r="528" spans="1:12" ht="32.25" customHeight="1">
      <c r="A528" s="261"/>
      <c r="B528" s="265"/>
      <c r="C528" s="265"/>
      <c r="D528" s="265"/>
      <c r="E528" s="265"/>
      <c r="F528" s="265"/>
      <c r="G528" s="265"/>
      <c r="H528" s="265"/>
      <c r="I528" s="265"/>
      <c r="J528" s="265"/>
      <c r="K528" s="267"/>
      <c r="L528" s="277"/>
    </row>
    <row r="529" spans="1:12" ht="32.25" customHeight="1">
      <c r="A529" s="261"/>
      <c r="B529" s="265"/>
      <c r="C529" s="265"/>
      <c r="D529" s="265"/>
      <c r="E529" s="265"/>
      <c r="F529" s="265"/>
      <c r="G529" s="265"/>
      <c r="H529" s="265"/>
      <c r="I529" s="265"/>
      <c r="J529" s="265"/>
      <c r="K529" s="267"/>
      <c r="L529" s="277"/>
    </row>
    <row r="530" spans="1:12" ht="32.25" customHeight="1">
      <c r="A530" s="261"/>
      <c r="B530" s="265"/>
      <c r="C530" s="265"/>
      <c r="D530" s="265"/>
      <c r="E530" s="265"/>
      <c r="F530" s="265"/>
      <c r="G530" s="265"/>
      <c r="H530" s="265"/>
      <c r="I530" s="265"/>
      <c r="J530" s="265"/>
      <c r="K530" s="267"/>
      <c r="L530" s="277"/>
    </row>
    <row r="531" spans="1:12" ht="32.25" customHeight="1">
      <c r="A531" s="261"/>
      <c r="B531" s="265"/>
      <c r="C531" s="265"/>
      <c r="D531" s="265"/>
      <c r="E531" s="265"/>
      <c r="F531" s="265"/>
      <c r="G531" s="265"/>
      <c r="H531" s="265"/>
      <c r="I531" s="265"/>
      <c r="J531" s="265"/>
      <c r="K531" s="267"/>
      <c r="L531" s="277"/>
    </row>
    <row r="532" spans="1:12" ht="32.25" customHeight="1">
      <c r="A532" s="261"/>
      <c r="B532" s="265"/>
      <c r="C532" s="265"/>
      <c r="D532" s="265"/>
      <c r="E532" s="265"/>
      <c r="F532" s="265"/>
      <c r="G532" s="265"/>
      <c r="H532" s="265"/>
      <c r="I532" s="265"/>
      <c r="J532" s="265"/>
      <c r="K532" s="267"/>
      <c r="L532" s="277"/>
    </row>
    <row r="533" spans="1:12" ht="32.25" customHeight="1">
      <c r="A533" s="261"/>
      <c r="B533" s="265"/>
      <c r="C533" s="265"/>
      <c r="D533" s="265"/>
      <c r="E533" s="265"/>
      <c r="F533" s="265"/>
      <c r="G533" s="265"/>
      <c r="H533" s="265"/>
      <c r="I533" s="265"/>
      <c r="J533" s="265"/>
      <c r="K533" s="267"/>
      <c r="L533" s="277"/>
    </row>
    <row r="534" spans="1:12" ht="32.25" customHeight="1">
      <c r="A534" s="261"/>
      <c r="B534" s="265"/>
      <c r="C534" s="265"/>
      <c r="D534" s="265"/>
      <c r="E534" s="265"/>
      <c r="F534" s="265"/>
      <c r="G534" s="265"/>
      <c r="H534" s="265"/>
      <c r="I534" s="265"/>
      <c r="J534" s="265"/>
      <c r="K534" s="267"/>
      <c r="L534" s="277"/>
    </row>
    <row r="535" spans="1:12" ht="32.25" customHeight="1">
      <c r="A535" s="261"/>
      <c r="B535" s="265"/>
      <c r="C535" s="265"/>
      <c r="D535" s="265"/>
      <c r="E535" s="265"/>
      <c r="F535" s="265"/>
      <c r="G535" s="265"/>
      <c r="H535" s="265"/>
      <c r="I535" s="265"/>
      <c r="J535" s="265"/>
      <c r="K535" s="267"/>
      <c r="L535" s="277"/>
    </row>
    <row r="536" spans="1:12" ht="32.25" customHeight="1">
      <c r="A536" s="261"/>
      <c r="B536" s="265"/>
      <c r="C536" s="265"/>
      <c r="D536" s="265"/>
      <c r="E536" s="265"/>
      <c r="F536" s="265"/>
      <c r="G536" s="265"/>
      <c r="H536" s="265"/>
      <c r="I536" s="265"/>
      <c r="J536" s="265"/>
      <c r="K536" s="267"/>
      <c r="L536" s="277"/>
    </row>
    <row r="537" spans="1:12" ht="32.25" customHeight="1">
      <c r="A537" s="261"/>
      <c r="B537" s="265"/>
      <c r="C537" s="265"/>
      <c r="D537" s="265"/>
      <c r="E537" s="265"/>
      <c r="F537" s="265"/>
      <c r="G537" s="265"/>
      <c r="H537" s="265"/>
      <c r="I537" s="265"/>
      <c r="J537" s="265"/>
      <c r="K537" s="267"/>
      <c r="L537" s="277"/>
    </row>
    <row r="538" spans="1:12" ht="32.25" customHeight="1">
      <c r="A538" s="261"/>
      <c r="B538" s="265"/>
      <c r="C538" s="265"/>
      <c r="D538" s="265"/>
      <c r="E538" s="265"/>
      <c r="F538" s="265"/>
      <c r="G538" s="265"/>
      <c r="H538" s="265"/>
      <c r="I538" s="265"/>
      <c r="J538" s="265"/>
      <c r="K538" s="267"/>
      <c r="L538" s="277"/>
    </row>
    <row r="539" spans="1:12" ht="32.25" customHeight="1">
      <c r="A539" s="261"/>
      <c r="B539" s="265"/>
      <c r="C539" s="265"/>
      <c r="D539" s="265"/>
      <c r="E539" s="265"/>
      <c r="F539" s="265"/>
      <c r="G539" s="265"/>
      <c r="H539" s="265"/>
      <c r="I539" s="265"/>
      <c r="J539" s="265"/>
      <c r="K539" s="267"/>
      <c r="L539" s="277"/>
    </row>
    <row r="540" spans="1:12" ht="32.25" customHeight="1">
      <c r="A540" s="261"/>
      <c r="B540" s="265"/>
      <c r="C540" s="265"/>
      <c r="D540" s="265"/>
      <c r="E540" s="265"/>
      <c r="F540" s="265"/>
      <c r="G540" s="265"/>
      <c r="H540" s="265"/>
      <c r="I540" s="265"/>
      <c r="J540" s="265"/>
      <c r="K540" s="267"/>
      <c r="L540" s="277"/>
    </row>
    <row r="541" spans="1:12" ht="32.25" customHeight="1">
      <c r="A541" s="261"/>
      <c r="B541" s="265"/>
      <c r="C541" s="265"/>
      <c r="D541" s="265"/>
      <c r="E541" s="265"/>
      <c r="F541" s="265"/>
      <c r="G541" s="265"/>
      <c r="H541" s="265"/>
      <c r="I541" s="265"/>
      <c r="J541" s="265"/>
      <c r="K541" s="267"/>
      <c r="L541" s="277"/>
    </row>
    <row r="542" spans="1:12" ht="32.25" customHeight="1">
      <c r="A542" s="261"/>
      <c r="B542" s="265"/>
      <c r="C542" s="265"/>
      <c r="D542" s="265"/>
      <c r="E542" s="265"/>
      <c r="F542" s="265"/>
      <c r="G542" s="265"/>
      <c r="H542" s="265"/>
      <c r="I542" s="265"/>
      <c r="J542" s="265"/>
      <c r="K542" s="267"/>
      <c r="L542" s="277"/>
    </row>
    <row r="543" spans="1:12" ht="32.25" customHeight="1">
      <c r="A543" s="261"/>
      <c r="B543" s="265"/>
      <c r="C543" s="265"/>
      <c r="D543" s="265"/>
      <c r="E543" s="265"/>
      <c r="F543" s="265"/>
      <c r="G543" s="265"/>
      <c r="H543" s="265"/>
      <c r="I543" s="265"/>
      <c r="J543" s="265"/>
      <c r="K543" s="267"/>
      <c r="L543" s="277"/>
    </row>
    <row r="544" spans="1:12" ht="32.25" customHeight="1">
      <c r="A544" s="261"/>
      <c r="B544" s="265"/>
      <c r="C544" s="265"/>
      <c r="D544" s="265"/>
      <c r="E544" s="265"/>
      <c r="F544" s="265"/>
      <c r="G544" s="265"/>
      <c r="H544" s="265"/>
      <c r="I544" s="265"/>
      <c r="J544" s="265"/>
      <c r="K544" s="267"/>
      <c r="L544" s="277"/>
    </row>
    <row r="545" spans="1:12" ht="32.25" customHeight="1">
      <c r="A545" s="261"/>
      <c r="B545" s="265"/>
      <c r="C545" s="265"/>
      <c r="D545" s="265"/>
      <c r="E545" s="265"/>
      <c r="F545" s="265"/>
      <c r="G545" s="265"/>
      <c r="H545" s="265"/>
      <c r="I545" s="265"/>
      <c r="J545" s="265"/>
      <c r="K545" s="267"/>
      <c r="L545" s="277"/>
    </row>
    <row r="546" spans="1:12" ht="32.25" customHeight="1">
      <c r="A546" s="261"/>
      <c r="B546" s="265"/>
      <c r="C546" s="265"/>
      <c r="D546" s="265"/>
      <c r="E546" s="265"/>
      <c r="F546" s="265"/>
      <c r="G546" s="265"/>
      <c r="H546" s="265"/>
      <c r="I546" s="265"/>
      <c r="J546" s="265"/>
      <c r="K546" s="267"/>
      <c r="L546" s="277"/>
    </row>
    <row r="547" spans="1:12" ht="32.25" customHeight="1">
      <c r="A547" s="261"/>
      <c r="B547" s="265"/>
      <c r="C547" s="265"/>
      <c r="D547" s="265"/>
      <c r="E547" s="265"/>
      <c r="F547" s="265"/>
      <c r="G547" s="265"/>
      <c r="H547" s="265"/>
      <c r="I547" s="265"/>
      <c r="J547" s="265"/>
      <c r="K547" s="267"/>
      <c r="L547" s="277"/>
    </row>
    <row r="548" spans="1:12" ht="32.25" customHeight="1">
      <c r="A548" s="261"/>
      <c r="B548" s="265"/>
      <c r="C548" s="265"/>
      <c r="D548" s="265"/>
      <c r="E548" s="265"/>
      <c r="F548" s="265"/>
      <c r="G548" s="265"/>
      <c r="H548" s="265"/>
      <c r="I548" s="265"/>
      <c r="J548" s="265"/>
      <c r="K548" s="267"/>
      <c r="L548" s="277"/>
    </row>
    <row r="549" spans="1:12" ht="32.25" customHeight="1">
      <c r="A549" s="261"/>
      <c r="B549" s="279"/>
      <c r="C549" s="265"/>
      <c r="D549" s="265"/>
      <c r="E549" s="265"/>
      <c r="F549" s="265"/>
      <c r="G549" s="265"/>
      <c r="H549" s="265"/>
      <c r="I549" s="265"/>
      <c r="J549" s="265"/>
      <c r="K549" s="267"/>
      <c r="L549" s="277"/>
    </row>
    <row r="550" spans="1:12" ht="32.25" customHeight="1">
      <c r="A550" s="261"/>
      <c r="B550" s="279"/>
      <c r="C550" s="265"/>
      <c r="D550" s="265"/>
      <c r="E550" s="265"/>
      <c r="F550" s="265"/>
      <c r="G550" s="265"/>
      <c r="H550" s="265"/>
      <c r="I550" s="265"/>
      <c r="J550" s="265"/>
      <c r="K550" s="267"/>
      <c r="L550" s="277"/>
    </row>
    <row r="551" spans="1:12" ht="32.25" customHeight="1">
      <c r="A551" s="261"/>
      <c r="B551" s="265"/>
      <c r="C551" s="265"/>
      <c r="D551" s="265"/>
      <c r="E551" s="265"/>
      <c r="F551" s="265"/>
      <c r="G551" s="265"/>
      <c r="H551" s="265"/>
      <c r="I551" s="265"/>
      <c r="J551" s="265"/>
      <c r="K551" s="267"/>
      <c r="L551" s="277"/>
    </row>
    <row r="552" spans="1:12" ht="32.25" customHeight="1">
      <c r="A552" s="261"/>
      <c r="B552" s="265"/>
      <c r="C552" s="265"/>
      <c r="D552" s="265"/>
      <c r="E552" s="265"/>
      <c r="F552" s="265"/>
      <c r="G552" s="265"/>
      <c r="H552" s="265"/>
      <c r="I552" s="265"/>
      <c r="J552" s="265"/>
      <c r="K552" s="267"/>
      <c r="L552" s="277"/>
    </row>
    <row r="553" spans="1:12" ht="32.25" customHeight="1">
      <c r="A553" s="261"/>
      <c r="B553" s="265"/>
      <c r="C553" s="265"/>
      <c r="D553" s="265"/>
      <c r="E553" s="265"/>
      <c r="F553" s="265"/>
      <c r="G553" s="265"/>
      <c r="H553" s="265"/>
      <c r="I553" s="265"/>
      <c r="J553" s="265"/>
      <c r="K553" s="267"/>
      <c r="L553" s="277"/>
    </row>
    <row r="554" spans="1:12" ht="32.25" customHeight="1">
      <c r="A554" s="261"/>
      <c r="B554" s="265"/>
      <c r="C554" s="265"/>
      <c r="D554" s="265"/>
      <c r="E554" s="265"/>
      <c r="F554" s="265"/>
      <c r="G554" s="265"/>
      <c r="H554" s="265"/>
      <c r="I554" s="265"/>
      <c r="J554" s="265"/>
      <c r="K554" s="267"/>
      <c r="L554" s="277"/>
    </row>
    <row r="555" spans="1:12" ht="32.25" customHeight="1">
      <c r="A555" s="261"/>
      <c r="B555" s="265"/>
      <c r="C555" s="265"/>
      <c r="D555" s="265"/>
      <c r="E555" s="265"/>
      <c r="F555" s="265"/>
      <c r="G555" s="265"/>
      <c r="H555" s="265"/>
      <c r="I555" s="265"/>
      <c r="J555" s="265"/>
      <c r="K555" s="267"/>
      <c r="L555" s="277"/>
    </row>
    <row r="556" spans="1:12" ht="32.25" customHeight="1">
      <c r="A556" s="261"/>
      <c r="B556" s="265"/>
      <c r="C556" s="265"/>
      <c r="D556" s="265"/>
      <c r="E556" s="265"/>
      <c r="F556" s="265"/>
      <c r="G556" s="265"/>
      <c r="H556" s="265"/>
      <c r="I556" s="265"/>
      <c r="J556" s="265"/>
      <c r="K556" s="267"/>
      <c r="L556" s="277"/>
    </row>
    <row r="557" spans="1:12" ht="32.25" customHeight="1">
      <c r="A557" s="261"/>
      <c r="B557" s="265"/>
      <c r="C557" s="265"/>
      <c r="D557" s="265"/>
      <c r="E557" s="265"/>
      <c r="F557" s="265"/>
      <c r="G557" s="265"/>
      <c r="H557" s="265"/>
      <c r="I557" s="265"/>
      <c r="J557" s="265"/>
      <c r="K557" s="267"/>
      <c r="L557" s="277"/>
    </row>
    <row r="558" spans="1:12" ht="32.25" customHeight="1">
      <c r="A558" s="261"/>
      <c r="B558" s="265"/>
      <c r="C558" s="265"/>
      <c r="D558" s="265"/>
      <c r="E558" s="265"/>
      <c r="F558" s="265"/>
      <c r="G558" s="265"/>
      <c r="H558" s="265"/>
      <c r="I558" s="265"/>
      <c r="J558" s="265"/>
      <c r="K558" s="267"/>
      <c r="L558" s="277"/>
    </row>
    <row r="559" spans="1:12" ht="32.25" customHeight="1">
      <c r="A559" s="261"/>
      <c r="B559" s="265"/>
      <c r="C559" s="265"/>
      <c r="D559" s="265"/>
      <c r="E559" s="265"/>
      <c r="F559" s="265"/>
      <c r="G559" s="265"/>
      <c r="H559" s="265"/>
      <c r="I559" s="265"/>
      <c r="J559" s="265"/>
      <c r="K559" s="267"/>
      <c r="L559" s="277"/>
    </row>
    <row r="560" spans="1:12" ht="32.25" customHeight="1">
      <c r="A560" s="261"/>
      <c r="B560" s="265"/>
      <c r="C560" s="265"/>
      <c r="D560" s="265"/>
      <c r="E560" s="265"/>
      <c r="F560" s="265"/>
      <c r="G560" s="265"/>
      <c r="H560" s="265"/>
      <c r="I560" s="265"/>
      <c r="J560" s="265"/>
      <c r="K560" s="267"/>
      <c r="L560" s="277"/>
    </row>
    <row r="561" spans="1:12" ht="32.25" customHeight="1">
      <c r="A561" s="261"/>
      <c r="B561" s="265"/>
      <c r="C561" s="265"/>
      <c r="D561" s="265"/>
      <c r="E561" s="265"/>
      <c r="F561" s="265"/>
      <c r="G561" s="265"/>
      <c r="H561" s="265"/>
      <c r="I561" s="265"/>
      <c r="J561" s="265"/>
      <c r="K561" s="267"/>
      <c r="L561" s="277"/>
    </row>
    <row r="562" spans="1:12" ht="32.25" customHeight="1">
      <c r="A562" s="261"/>
      <c r="B562" s="265"/>
      <c r="C562" s="265"/>
      <c r="D562" s="265"/>
      <c r="E562" s="265"/>
      <c r="F562" s="265"/>
      <c r="G562" s="265"/>
      <c r="H562" s="265"/>
      <c r="I562" s="265"/>
      <c r="J562" s="261"/>
      <c r="K562" s="267"/>
      <c r="L562" s="277"/>
    </row>
    <row r="563" spans="1:12" ht="32.25" customHeight="1">
      <c r="A563" s="261"/>
      <c r="B563" s="265"/>
      <c r="C563" s="265"/>
      <c r="D563" s="265"/>
      <c r="E563" s="265"/>
      <c r="F563" s="265"/>
      <c r="G563" s="265"/>
      <c r="H563" s="265"/>
      <c r="I563" s="265"/>
      <c r="J563" s="261"/>
      <c r="K563" s="267"/>
      <c r="L563" s="277"/>
    </row>
    <row r="564" spans="1:12" ht="32.25" customHeight="1">
      <c r="A564" s="261"/>
      <c r="B564" s="265"/>
      <c r="C564" s="265"/>
      <c r="D564" s="265"/>
      <c r="E564" s="265"/>
      <c r="F564" s="265"/>
      <c r="G564" s="265"/>
      <c r="H564" s="265"/>
      <c r="I564" s="265"/>
      <c r="J564" s="265"/>
      <c r="K564" s="267"/>
      <c r="L564" s="277"/>
    </row>
    <row r="565" spans="1:12" ht="32.25" customHeight="1">
      <c r="A565" s="261"/>
      <c r="B565" s="265"/>
      <c r="C565" s="265"/>
      <c r="D565" s="265"/>
      <c r="E565" s="265"/>
      <c r="F565" s="265"/>
      <c r="G565" s="265"/>
      <c r="H565" s="265"/>
      <c r="I565" s="265"/>
      <c r="J565" s="265"/>
      <c r="K565" s="267"/>
      <c r="L565" s="277"/>
    </row>
    <row r="566" spans="1:12" ht="32.25" customHeight="1">
      <c r="A566" s="261"/>
      <c r="B566" s="265"/>
      <c r="C566" s="265"/>
      <c r="D566" s="265"/>
      <c r="E566" s="265"/>
      <c r="F566" s="265"/>
      <c r="G566" s="265"/>
      <c r="H566" s="265"/>
      <c r="I566" s="265"/>
      <c r="J566" s="265"/>
      <c r="K566" s="267"/>
      <c r="L566" s="277"/>
    </row>
    <row r="567" spans="1:12" ht="32.25" customHeight="1">
      <c r="A567" s="261"/>
      <c r="B567" s="265"/>
      <c r="C567" s="265"/>
      <c r="D567" s="265"/>
      <c r="E567" s="265"/>
      <c r="F567" s="265"/>
      <c r="G567" s="265"/>
      <c r="H567" s="265"/>
      <c r="I567" s="265"/>
      <c r="J567" s="265"/>
      <c r="K567" s="267"/>
      <c r="L567" s="277"/>
    </row>
    <row r="568" spans="1:12" ht="32.25" customHeight="1">
      <c r="A568" s="261"/>
      <c r="B568" s="265"/>
      <c r="C568" s="265"/>
      <c r="D568" s="265"/>
      <c r="E568" s="265"/>
      <c r="F568" s="265"/>
      <c r="G568" s="265"/>
      <c r="H568" s="265"/>
      <c r="I568" s="265"/>
      <c r="J568" s="265"/>
      <c r="K568" s="267"/>
      <c r="L568" s="277"/>
    </row>
    <row r="569" spans="1:12" ht="32.25" customHeight="1">
      <c r="A569" s="261"/>
      <c r="B569" s="265"/>
      <c r="C569" s="265"/>
      <c r="D569" s="265"/>
      <c r="E569" s="265"/>
      <c r="F569" s="265"/>
      <c r="G569" s="265"/>
      <c r="H569" s="265"/>
      <c r="I569" s="265"/>
      <c r="J569" s="265"/>
      <c r="K569" s="267"/>
      <c r="L569" s="277"/>
    </row>
    <row r="570" spans="1:12" ht="32.25" customHeight="1">
      <c r="A570" s="261"/>
      <c r="B570" s="265"/>
      <c r="C570" s="265"/>
      <c r="D570" s="265"/>
      <c r="E570" s="265"/>
      <c r="F570" s="265"/>
      <c r="G570" s="265"/>
      <c r="H570" s="265"/>
      <c r="I570" s="265"/>
      <c r="J570" s="265"/>
      <c r="K570" s="267"/>
      <c r="L570" s="277"/>
    </row>
    <row r="571" spans="1:12" ht="32.25" customHeight="1">
      <c r="A571" s="261"/>
      <c r="B571" s="265"/>
      <c r="C571" s="265"/>
      <c r="D571" s="265"/>
      <c r="E571" s="265"/>
      <c r="F571" s="265"/>
      <c r="G571" s="265"/>
      <c r="H571" s="265"/>
      <c r="I571" s="265"/>
      <c r="J571" s="265"/>
      <c r="K571" s="267"/>
      <c r="L571" s="277"/>
    </row>
    <row r="572" spans="1:12" ht="32.25" customHeight="1">
      <c r="A572" s="261"/>
      <c r="B572" s="265"/>
      <c r="C572" s="265"/>
      <c r="D572" s="265"/>
      <c r="E572" s="265"/>
      <c r="F572" s="265"/>
      <c r="G572" s="265"/>
      <c r="H572" s="265"/>
      <c r="I572" s="265"/>
      <c r="J572" s="265"/>
      <c r="K572" s="267"/>
      <c r="L572" s="277"/>
    </row>
    <row r="573" spans="1:12" ht="32.25" customHeight="1">
      <c r="A573" s="261"/>
      <c r="B573" s="265"/>
      <c r="C573" s="265"/>
      <c r="D573" s="265"/>
      <c r="E573" s="265"/>
      <c r="F573" s="265"/>
      <c r="G573" s="265"/>
      <c r="H573" s="265"/>
      <c r="I573" s="265"/>
      <c r="J573" s="265"/>
      <c r="K573" s="267"/>
      <c r="L573" s="277"/>
    </row>
    <row r="574" spans="1:12" ht="32.25" customHeight="1">
      <c r="A574" s="261"/>
      <c r="B574" s="265"/>
      <c r="C574" s="265"/>
      <c r="D574" s="265"/>
      <c r="E574" s="265"/>
      <c r="F574" s="265"/>
      <c r="G574" s="265"/>
      <c r="H574" s="265"/>
      <c r="I574" s="265"/>
      <c r="J574" s="265"/>
      <c r="K574" s="267"/>
      <c r="L574" s="277"/>
    </row>
    <row r="575" spans="1:12" ht="32.25" customHeight="1">
      <c r="A575" s="261"/>
      <c r="B575" s="265"/>
      <c r="C575" s="265"/>
      <c r="D575" s="265"/>
      <c r="E575" s="265"/>
      <c r="F575" s="265"/>
      <c r="G575" s="265"/>
      <c r="H575" s="265"/>
      <c r="I575" s="265"/>
      <c r="J575" s="265"/>
      <c r="K575" s="267"/>
      <c r="L575" s="277"/>
    </row>
    <row r="576" spans="1:12" ht="32.25" customHeight="1">
      <c r="A576" s="261"/>
      <c r="B576" s="265"/>
      <c r="C576" s="265"/>
      <c r="D576" s="265"/>
      <c r="E576" s="265"/>
      <c r="F576" s="265"/>
      <c r="G576" s="265"/>
      <c r="H576" s="265"/>
      <c r="I576" s="265"/>
      <c r="J576" s="265"/>
      <c r="K576" s="267"/>
      <c r="L576" s="277"/>
    </row>
    <row r="577" spans="1:12" ht="32.25" customHeight="1">
      <c r="A577" s="261"/>
      <c r="B577" s="265"/>
      <c r="C577" s="265"/>
      <c r="D577" s="265"/>
      <c r="E577" s="265"/>
      <c r="F577" s="265"/>
      <c r="G577" s="265"/>
      <c r="H577" s="265"/>
      <c r="I577" s="265"/>
      <c r="J577" s="265"/>
      <c r="K577" s="267"/>
      <c r="L577" s="277"/>
    </row>
    <row r="578" spans="1:12" ht="32.25" customHeight="1">
      <c r="A578" s="261"/>
      <c r="B578" s="265"/>
      <c r="C578" s="265"/>
      <c r="D578" s="265"/>
      <c r="E578" s="265"/>
      <c r="F578" s="265"/>
      <c r="G578" s="265"/>
      <c r="H578" s="265"/>
      <c r="I578" s="265"/>
      <c r="J578" s="265"/>
      <c r="K578" s="267"/>
      <c r="L578" s="277"/>
    </row>
    <row r="579" spans="1:12" ht="32.25" customHeight="1">
      <c r="A579" s="261"/>
      <c r="B579" s="265"/>
      <c r="C579" s="265"/>
      <c r="D579" s="265"/>
      <c r="E579" s="265"/>
      <c r="F579" s="265"/>
      <c r="G579" s="265"/>
      <c r="H579" s="265"/>
      <c r="I579" s="265"/>
      <c r="J579" s="265"/>
      <c r="K579" s="267"/>
      <c r="L579" s="277"/>
    </row>
    <row r="580" spans="1:12" ht="32.25" customHeight="1">
      <c r="A580" s="261"/>
      <c r="B580" s="265"/>
      <c r="C580" s="265"/>
      <c r="D580" s="265"/>
      <c r="E580" s="265"/>
      <c r="F580" s="265"/>
      <c r="G580" s="265"/>
      <c r="H580" s="265"/>
      <c r="I580" s="265"/>
      <c r="J580" s="265"/>
      <c r="K580" s="267"/>
      <c r="L580" s="277"/>
    </row>
    <row r="581" spans="1:12" ht="32.25" customHeight="1">
      <c r="A581" s="261"/>
      <c r="B581" s="265"/>
      <c r="C581" s="265"/>
      <c r="D581" s="265"/>
      <c r="E581" s="265"/>
      <c r="F581" s="265"/>
      <c r="G581" s="265"/>
      <c r="H581" s="265"/>
      <c r="I581" s="265"/>
      <c r="J581" s="265"/>
      <c r="K581" s="267"/>
      <c r="L581" s="277"/>
    </row>
    <row r="582" spans="1:12" ht="32.25" customHeight="1">
      <c r="A582" s="261"/>
      <c r="B582" s="265"/>
      <c r="C582" s="265"/>
      <c r="D582" s="265"/>
      <c r="E582" s="265"/>
      <c r="F582" s="265"/>
      <c r="G582" s="265"/>
      <c r="H582" s="265"/>
      <c r="I582" s="265"/>
      <c r="J582" s="265"/>
      <c r="K582" s="267"/>
      <c r="L582" s="277"/>
    </row>
    <row r="583" spans="1:12" ht="32.25" customHeight="1">
      <c r="A583" s="261"/>
      <c r="B583" s="265"/>
      <c r="C583" s="265"/>
      <c r="D583" s="279"/>
      <c r="E583" s="265"/>
      <c r="F583" s="265"/>
      <c r="G583" s="265"/>
      <c r="H583" s="265"/>
      <c r="I583" s="265"/>
      <c r="J583" s="265"/>
      <c r="K583" s="267"/>
      <c r="L583" s="277"/>
    </row>
    <row r="584" spans="1:12" ht="32.25" customHeight="1">
      <c r="A584" s="261"/>
      <c r="B584" s="265"/>
      <c r="C584" s="265"/>
      <c r="D584" s="279"/>
      <c r="E584" s="265"/>
      <c r="F584" s="265"/>
      <c r="G584" s="265"/>
      <c r="H584" s="265"/>
      <c r="I584" s="265"/>
      <c r="J584" s="265"/>
      <c r="K584" s="267"/>
      <c r="L584" s="277"/>
    </row>
    <row r="585" spans="1:12" ht="32.25" customHeight="1">
      <c r="A585" s="261"/>
      <c r="B585" s="265"/>
      <c r="C585" s="265"/>
      <c r="D585" s="279"/>
      <c r="E585" s="265"/>
      <c r="F585" s="265"/>
      <c r="G585" s="265"/>
      <c r="H585" s="265"/>
      <c r="I585" s="265"/>
      <c r="J585" s="265"/>
      <c r="K585" s="267"/>
      <c r="L585" s="277"/>
    </row>
    <row r="586" spans="1:12" ht="32.25" customHeight="1">
      <c r="A586" s="261"/>
      <c r="B586" s="265"/>
      <c r="C586" s="265"/>
      <c r="D586" s="279"/>
      <c r="E586" s="265"/>
      <c r="F586" s="265"/>
      <c r="G586" s="265"/>
      <c r="H586" s="265"/>
      <c r="I586" s="265"/>
      <c r="J586" s="265"/>
      <c r="K586" s="267"/>
      <c r="L586" s="277"/>
    </row>
    <row r="587" spans="1:12" ht="32.25" customHeight="1">
      <c r="A587" s="261"/>
      <c r="B587" s="265"/>
      <c r="C587" s="265"/>
      <c r="D587" s="279"/>
      <c r="E587" s="265"/>
      <c r="F587" s="265"/>
      <c r="G587" s="265"/>
      <c r="H587" s="265"/>
      <c r="I587" s="265"/>
      <c r="J587" s="265"/>
      <c r="K587" s="267"/>
      <c r="L587" s="277"/>
    </row>
    <row r="588" spans="1:12" ht="32.25" customHeight="1">
      <c r="A588" s="261"/>
      <c r="B588" s="265"/>
      <c r="C588" s="265"/>
      <c r="D588" s="279"/>
      <c r="E588" s="265"/>
      <c r="F588" s="265"/>
      <c r="G588" s="265"/>
      <c r="H588" s="265"/>
      <c r="I588" s="265"/>
      <c r="J588" s="265"/>
      <c r="K588" s="267"/>
      <c r="L588" s="277"/>
    </row>
    <row r="589" spans="1:12" ht="32.25" customHeight="1">
      <c r="A589" s="261"/>
      <c r="B589" s="265"/>
      <c r="C589" s="265"/>
      <c r="D589" s="279"/>
      <c r="E589" s="265"/>
      <c r="F589" s="265"/>
      <c r="G589" s="265"/>
      <c r="H589" s="265"/>
      <c r="I589" s="265"/>
      <c r="J589" s="265"/>
      <c r="K589" s="267"/>
      <c r="L589" s="277"/>
    </row>
    <row r="590" spans="1:12" ht="32.25" customHeight="1">
      <c r="A590" s="261"/>
      <c r="B590" s="265"/>
      <c r="C590" s="265"/>
      <c r="D590" s="279"/>
      <c r="E590" s="265"/>
      <c r="F590" s="265"/>
      <c r="G590" s="265"/>
      <c r="H590" s="265"/>
      <c r="I590" s="265"/>
      <c r="J590" s="265"/>
      <c r="K590" s="267"/>
      <c r="L590" s="277"/>
    </row>
    <row r="591" spans="1:12" ht="32.25" customHeight="1">
      <c r="A591" s="261"/>
      <c r="B591" s="265"/>
      <c r="C591" s="265"/>
      <c r="D591" s="279"/>
      <c r="E591" s="265"/>
      <c r="F591" s="265"/>
      <c r="G591" s="265"/>
      <c r="H591" s="265"/>
      <c r="I591" s="265"/>
      <c r="J591" s="265"/>
      <c r="K591" s="267"/>
      <c r="L591" s="277"/>
    </row>
    <row r="592" spans="1:12" ht="32.25" customHeight="1">
      <c r="A592" s="261"/>
      <c r="B592" s="265"/>
      <c r="C592" s="265"/>
      <c r="D592" s="279"/>
      <c r="E592" s="265"/>
      <c r="F592" s="265"/>
      <c r="G592" s="265"/>
      <c r="H592" s="265"/>
      <c r="I592" s="265"/>
      <c r="J592" s="265"/>
      <c r="K592" s="267"/>
      <c r="L592" s="277"/>
    </row>
    <row r="593" spans="1:12" ht="32.25" customHeight="1">
      <c r="A593" s="261"/>
      <c r="B593" s="265"/>
      <c r="C593" s="265"/>
      <c r="D593" s="279"/>
      <c r="E593" s="265"/>
      <c r="F593" s="265"/>
      <c r="G593" s="265"/>
      <c r="H593" s="265"/>
      <c r="I593" s="265"/>
      <c r="J593" s="265"/>
      <c r="K593" s="267"/>
      <c r="L593" s="277"/>
    </row>
    <row r="594" spans="1:12" ht="32.25" customHeight="1">
      <c r="A594" s="261"/>
      <c r="B594" s="265"/>
      <c r="C594" s="265"/>
      <c r="D594" s="265"/>
      <c r="E594" s="265"/>
      <c r="F594" s="265"/>
      <c r="G594" s="265"/>
      <c r="H594" s="265"/>
      <c r="I594" s="265"/>
      <c r="J594" s="265"/>
      <c r="K594" s="267"/>
      <c r="L594" s="277"/>
    </row>
    <row r="595" spans="1:12" ht="32.25" customHeight="1">
      <c r="A595" s="261"/>
      <c r="B595" s="265"/>
      <c r="C595" s="265"/>
      <c r="D595" s="265"/>
      <c r="E595" s="265"/>
      <c r="F595" s="265"/>
      <c r="G595" s="265"/>
      <c r="H595" s="265"/>
      <c r="I595" s="265"/>
      <c r="J595" s="265"/>
      <c r="K595" s="267"/>
      <c r="L595" s="277"/>
    </row>
    <row r="596" spans="1:12" ht="32.25" customHeight="1">
      <c r="A596" s="261"/>
      <c r="B596" s="265"/>
      <c r="C596" s="265"/>
      <c r="D596" s="265"/>
      <c r="E596" s="265"/>
      <c r="F596" s="265"/>
      <c r="G596" s="265"/>
      <c r="H596" s="265"/>
      <c r="I596" s="265"/>
      <c r="J596" s="265"/>
      <c r="K596" s="267"/>
      <c r="L596" s="277"/>
    </row>
    <row r="597" spans="1:12" ht="32.25" customHeight="1">
      <c r="A597" s="261"/>
      <c r="B597" s="265"/>
      <c r="C597" s="265"/>
      <c r="D597" s="265"/>
      <c r="E597" s="265"/>
      <c r="F597" s="265"/>
      <c r="G597" s="265"/>
      <c r="H597" s="265"/>
      <c r="I597" s="265"/>
      <c r="J597" s="265"/>
      <c r="K597" s="267"/>
      <c r="L597" s="277"/>
    </row>
    <row r="598" spans="1:12" ht="32.25" customHeight="1">
      <c r="A598" s="261"/>
      <c r="B598" s="265"/>
      <c r="C598" s="265"/>
      <c r="D598" s="265"/>
      <c r="E598" s="265"/>
      <c r="F598" s="265"/>
      <c r="G598" s="265"/>
      <c r="H598" s="265"/>
      <c r="I598" s="265"/>
      <c r="J598" s="265"/>
      <c r="K598" s="267"/>
      <c r="L598" s="277"/>
    </row>
    <row r="599" spans="1:12" ht="32.25" customHeight="1">
      <c r="A599" s="261"/>
      <c r="B599" s="265"/>
      <c r="C599" s="265"/>
      <c r="D599" s="265"/>
      <c r="E599" s="265"/>
      <c r="F599" s="265"/>
      <c r="G599" s="265"/>
      <c r="H599" s="265"/>
      <c r="I599" s="265"/>
      <c r="J599" s="265"/>
      <c r="K599" s="267"/>
      <c r="L599" s="277"/>
    </row>
    <row r="600" spans="1:12" ht="32.25" customHeight="1">
      <c r="A600" s="261"/>
      <c r="B600" s="265"/>
      <c r="C600" s="265"/>
      <c r="D600" s="265"/>
      <c r="E600" s="265"/>
      <c r="F600" s="265"/>
      <c r="G600" s="265"/>
      <c r="H600" s="265"/>
      <c r="I600" s="265"/>
      <c r="J600" s="265"/>
      <c r="K600" s="267"/>
      <c r="L600" s="277"/>
    </row>
    <row r="601" spans="1:12" ht="32.25" customHeight="1">
      <c r="A601" s="261"/>
      <c r="B601" s="265"/>
      <c r="C601" s="265"/>
      <c r="D601" s="265"/>
      <c r="E601" s="265"/>
      <c r="F601" s="265"/>
      <c r="G601" s="265"/>
      <c r="H601" s="265"/>
      <c r="I601" s="265"/>
      <c r="J601" s="265"/>
      <c r="K601" s="267"/>
      <c r="L601" s="277"/>
    </row>
    <row r="602" spans="1:12" ht="32.25" customHeight="1">
      <c r="A602" s="261"/>
      <c r="B602" s="265"/>
      <c r="C602" s="265"/>
      <c r="D602" s="265"/>
      <c r="E602" s="265"/>
      <c r="F602" s="265"/>
      <c r="G602" s="265"/>
      <c r="H602" s="265"/>
      <c r="I602" s="265"/>
      <c r="J602" s="265"/>
      <c r="K602" s="267"/>
      <c r="L602" s="277"/>
    </row>
    <row r="603" spans="1:12" ht="32.25" customHeight="1">
      <c r="A603" s="261"/>
      <c r="B603" s="265"/>
      <c r="C603" s="265"/>
      <c r="D603" s="265"/>
      <c r="E603" s="265"/>
      <c r="F603" s="265"/>
      <c r="G603" s="265"/>
      <c r="H603" s="265"/>
      <c r="I603" s="265"/>
      <c r="J603" s="265"/>
      <c r="K603" s="267"/>
      <c r="L603" s="277"/>
    </row>
    <row r="604" spans="1:12" ht="32.25" customHeight="1">
      <c r="A604" s="261"/>
      <c r="B604" s="265"/>
      <c r="C604" s="265"/>
      <c r="D604" s="265"/>
      <c r="E604" s="265"/>
      <c r="F604" s="265"/>
      <c r="G604" s="265"/>
      <c r="H604" s="265"/>
      <c r="I604" s="265"/>
      <c r="J604" s="265"/>
      <c r="K604" s="267"/>
      <c r="L604" s="277"/>
    </row>
    <row r="605" spans="1:12" ht="32.25" customHeight="1">
      <c r="A605" s="261"/>
      <c r="B605" s="265"/>
      <c r="C605" s="265"/>
      <c r="D605" s="265"/>
      <c r="E605" s="265"/>
      <c r="F605" s="265"/>
      <c r="G605" s="265"/>
      <c r="H605" s="265"/>
      <c r="I605" s="265"/>
      <c r="J605" s="265"/>
      <c r="K605" s="267"/>
      <c r="L605" s="277"/>
    </row>
    <row r="606" spans="1:12" ht="32.25" customHeight="1">
      <c r="A606" s="261"/>
      <c r="B606" s="265"/>
      <c r="C606" s="265"/>
      <c r="D606" s="265"/>
      <c r="E606" s="265"/>
      <c r="F606" s="265"/>
      <c r="G606" s="265"/>
      <c r="H606" s="265"/>
      <c r="I606" s="265"/>
      <c r="J606" s="265"/>
      <c r="K606" s="267"/>
      <c r="L606" s="277"/>
    </row>
    <row r="607" spans="1:12" ht="32.25" customHeight="1">
      <c r="A607" s="261"/>
      <c r="B607" s="265"/>
      <c r="C607" s="265"/>
      <c r="D607" s="265"/>
      <c r="E607" s="265"/>
      <c r="F607" s="265"/>
      <c r="G607" s="265"/>
      <c r="H607" s="265"/>
      <c r="I607" s="265"/>
      <c r="J607" s="265"/>
      <c r="K607" s="267"/>
      <c r="L607" s="277"/>
    </row>
    <row r="608" spans="1:12" ht="32.25" customHeight="1">
      <c r="A608" s="261"/>
      <c r="B608" s="265"/>
      <c r="C608" s="265"/>
      <c r="D608" s="265"/>
      <c r="E608" s="265"/>
      <c r="F608" s="265"/>
      <c r="G608" s="265"/>
      <c r="H608" s="265"/>
      <c r="I608" s="265"/>
      <c r="J608" s="265"/>
      <c r="K608" s="267"/>
      <c r="L608" s="277"/>
    </row>
    <row r="609" spans="1:12" ht="32.25" customHeight="1">
      <c r="A609" s="261"/>
      <c r="B609" s="265"/>
      <c r="C609" s="265"/>
      <c r="D609" s="265"/>
      <c r="E609" s="265"/>
      <c r="F609" s="265"/>
      <c r="G609" s="265"/>
      <c r="H609" s="265"/>
      <c r="I609" s="265"/>
      <c r="J609" s="265"/>
      <c r="K609" s="267"/>
      <c r="L609" s="277"/>
    </row>
    <row r="610" spans="1:12" ht="32.25" customHeight="1">
      <c r="A610" s="261"/>
      <c r="B610" s="265"/>
      <c r="C610" s="265"/>
      <c r="D610" s="265"/>
      <c r="E610" s="265"/>
      <c r="F610" s="265"/>
      <c r="G610" s="265"/>
      <c r="H610" s="265"/>
      <c r="I610" s="265"/>
      <c r="J610" s="265"/>
      <c r="K610" s="267"/>
      <c r="L610" s="277"/>
    </row>
    <row r="611" spans="1:12" ht="32.25" customHeight="1">
      <c r="A611" s="261"/>
      <c r="B611" s="265"/>
      <c r="C611" s="265"/>
      <c r="D611" s="265"/>
      <c r="E611" s="265"/>
      <c r="F611" s="265"/>
      <c r="G611" s="265"/>
      <c r="H611" s="265"/>
      <c r="I611" s="265"/>
      <c r="J611" s="265"/>
      <c r="K611" s="267"/>
      <c r="L611" s="277"/>
    </row>
    <row r="612" spans="1:12" ht="32.25" customHeight="1">
      <c r="A612" s="261"/>
      <c r="B612" s="265"/>
      <c r="C612" s="265"/>
      <c r="D612" s="265"/>
      <c r="E612" s="265"/>
      <c r="F612" s="265"/>
      <c r="G612" s="265"/>
      <c r="H612" s="265"/>
      <c r="I612" s="265"/>
      <c r="J612" s="265"/>
      <c r="K612" s="267"/>
      <c r="L612" s="277"/>
    </row>
    <row r="613" spans="1:12" ht="32.25" customHeight="1">
      <c r="A613" s="261"/>
      <c r="B613" s="265"/>
      <c r="C613" s="265"/>
      <c r="D613" s="265"/>
      <c r="E613" s="265"/>
      <c r="F613" s="265"/>
      <c r="G613" s="265"/>
      <c r="H613" s="265"/>
      <c r="I613" s="265"/>
      <c r="J613" s="265"/>
      <c r="K613" s="267"/>
      <c r="L613" s="277"/>
    </row>
    <row r="614" spans="1:12" ht="32.25" customHeight="1">
      <c r="A614" s="261"/>
      <c r="B614" s="265"/>
      <c r="C614" s="277"/>
      <c r="D614" s="265"/>
      <c r="E614" s="265"/>
      <c r="F614" s="265"/>
      <c r="G614" s="265"/>
      <c r="H614" s="265"/>
      <c r="I614" s="265"/>
      <c r="J614" s="265"/>
      <c r="K614" s="267"/>
      <c r="L614" s="277"/>
    </row>
    <row r="615" spans="1:12" ht="32.25" customHeight="1">
      <c r="A615" s="261"/>
      <c r="B615" s="265"/>
      <c r="C615" s="265"/>
      <c r="D615" s="265"/>
      <c r="E615" s="265"/>
      <c r="F615" s="265"/>
      <c r="G615" s="265"/>
      <c r="H615" s="265"/>
      <c r="I615" s="265"/>
      <c r="J615" s="265"/>
      <c r="K615" s="267"/>
      <c r="L615" s="277"/>
    </row>
    <row r="616" spans="1:12" ht="32.25" customHeight="1">
      <c r="A616" s="261"/>
      <c r="B616" s="265"/>
      <c r="C616" s="265"/>
      <c r="D616" s="265"/>
      <c r="E616" s="265"/>
      <c r="F616" s="265"/>
      <c r="G616" s="265"/>
      <c r="H616" s="265"/>
      <c r="I616" s="265"/>
      <c r="J616" s="265"/>
      <c r="K616" s="267"/>
      <c r="L616" s="277"/>
    </row>
    <row r="617" spans="1:12" ht="32.25" customHeight="1">
      <c r="A617" s="261"/>
      <c r="B617" s="265"/>
      <c r="C617" s="265"/>
      <c r="D617" s="265"/>
      <c r="E617" s="265"/>
      <c r="F617" s="265"/>
      <c r="G617" s="265"/>
      <c r="H617" s="265"/>
      <c r="I617" s="265"/>
      <c r="J617" s="265"/>
      <c r="K617" s="267"/>
      <c r="L617" s="277"/>
    </row>
    <row r="618" spans="1:12" ht="32.25" customHeight="1">
      <c r="A618" s="261"/>
      <c r="B618" s="265"/>
      <c r="C618" s="265"/>
      <c r="D618" s="265"/>
      <c r="E618" s="265"/>
      <c r="F618" s="265"/>
      <c r="G618" s="265"/>
      <c r="H618" s="265"/>
      <c r="I618" s="265"/>
      <c r="J618" s="265"/>
      <c r="K618" s="267"/>
      <c r="L618" s="277"/>
    </row>
    <row r="619" spans="1:12" ht="32.25" customHeight="1">
      <c r="A619" s="261"/>
      <c r="B619" s="265"/>
      <c r="C619" s="265"/>
      <c r="D619" s="265"/>
      <c r="E619" s="265"/>
      <c r="F619" s="265"/>
      <c r="G619" s="265"/>
      <c r="H619" s="265"/>
      <c r="I619" s="265"/>
      <c r="J619" s="265"/>
      <c r="K619" s="267"/>
      <c r="L619" s="277"/>
    </row>
    <row r="620" spans="1:12" ht="32.25" customHeight="1">
      <c r="A620" s="261"/>
      <c r="B620" s="265"/>
      <c r="C620" s="265"/>
      <c r="D620" s="265"/>
      <c r="E620" s="265"/>
      <c r="F620" s="265"/>
      <c r="G620" s="265"/>
      <c r="H620" s="265"/>
      <c r="I620" s="265"/>
      <c r="J620" s="265"/>
      <c r="K620" s="267"/>
      <c r="L620" s="277"/>
    </row>
    <row r="621" spans="1:12" ht="32.25" customHeight="1">
      <c r="A621" s="261"/>
      <c r="B621" s="265"/>
      <c r="C621" s="265"/>
      <c r="D621" s="265"/>
      <c r="E621" s="265"/>
      <c r="F621" s="265"/>
      <c r="G621" s="265"/>
      <c r="H621" s="265"/>
      <c r="I621" s="265"/>
      <c r="J621" s="265"/>
      <c r="K621" s="267"/>
      <c r="L621" s="277"/>
    </row>
    <row r="622" spans="1:12" ht="32.25" customHeight="1">
      <c r="A622" s="261"/>
      <c r="B622" s="265"/>
      <c r="C622" s="265"/>
      <c r="D622" s="265"/>
      <c r="E622" s="265"/>
      <c r="F622" s="265"/>
      <c r="G622" s="265"/>
      <c r="H622" s="265"/>
      <c r="I622" s="265"/>
      <c r="J622" s="265"/>
      <c r="K622" s="267"/>
      <c r="L622" s="277"/>
    </row>
    <row r="623" spans="1:12" ht="32.25" customHeight="1">
      <c r="A623" s="261"/>
      <c r="B623" s="265"/>
      <c r="C623" s="265"/>
      <c r="D623" s="265"/>
      <c r="E623" s="265"/>
      <c r="F623" s="265"/>
      <c r="G623" s="265"/>
      <c r="H623" s="265"/>
      <c r="I623" s="265"/>
      <c r="J623" s="265"/>
      <c r="K623" s="267"/>
      <c r="L623" s="277"/>
    </row>
    <row r="624" spans="1:12" ht="32.25" customHeight="1">
      <c r="A624" s="261"/>
      <c r="B624" s="265"/>
      <c r="C624" s="265"/>
      <c r="D624" s="265"/>
      <c r="E624" s="265"/>
      <c r="F624" s="265"/>
      <c r="G624" s="265"/>
      <c r="H624" s="265"/>
      <c r="I624" s="265"/>
      <c r="J624" s="265"/>
      <c r="K624" s="267"/>
      <c r="L624" s="277"/>
    </row>
    <row r="625" spans="1:12" ht="32.25" customHeight="1">
      <c r="A625" s="261"/>
      <c r="B625" s="265"/>
      <c r="C625" s="265"/>
      <c r="D625" s="265"/>
      <c r="E625" s="265"/>
      <c r="F625" s="265"/>
      <c r="G625" s="265"/>
      <c r="H625" s="265"/>
      <c r="I625" s="265"/>
      <c r="J625" s="265"/>
      <c r="K625" s="267"/>
      <c r="L625" s="277"/>
    </row>
    <row r="626" spans="1:12" ht="32.25" customHeight="1">
      <c r="A626" s="261"/>
      <c r="B626" s="265"/>
      <c r="C626" s="265"/>
      <c r="D626" s="265"/>
      <c r="E626" s="265"/>
      <c r="F626" s="265"/>
      <c r="G626" s="265"/>
      <c r="H626" s="265"/>
      <c r="I626" s="265"/>
      <c r="J626" s="265"/>
      <c r="K626" s="267"/>
      <c r="L626" s="277"/>
    </row>
    <row r="627" spans="1:12" ht="32.25" customHeight="1">
      <c r="A627" s="261"/>
      <c r="B627" s="265"/>
      <c r="C627" s="265"/>
      <c r="D627" s="265"/>
      <c r="E627" s="265"/>
      <c r="F627" s="265"/>
      <c r="G627" s="265"/>
      <c r="H627" s="265"/>
      <c r="I627" s="265"/>
      <c r="J627" s="265"/>
      <c r="K627" s="267"/>
      <c r="L627" s="277"/>
    </row>
    <row r="628" spans="1:12" ht="32.25" customHeight="1">
      <c r="A628" s="261"/>
      <c r="B628" s="265"/>
      <c r="C628" s="265"/>
      <c r="D628" s="265"/>
      <c r="E628" s="265"/>
      <c r="F628" s="265"/>
      <c r="G628" s="265"/>
      <c r="H628" s="265"/>
      <c r="I628" s="265"/>
      <c r="J628" s="265"/>
      <c r="K628" s="267"/>
      <c r="L628" s="277"/>
    </row>
    <row r="629" spans="1:12" ht="32.25" customHeight="1">
      <c r="A629" s="261"/>
      <c r="B629" s="265"/>
      <c r="C629" s="265"/>
      <c r="D629" s="265"/>
      <c r="E629" s="265"/>
      <c r="F629" s="265"/>
      <c r="G629" s="265"/>
      <c r="H629" s="265"/>
      <c r="I629" s="265"/>
      <c r="J629" s="265"/>
      <c r="K629" s="267"/>
      <c r="L629" s="277"/>
    </row>
    <row r="630" spans="1:12" ht="32.25" customHeight="1">
      <c r="A630" s="261"/>
      <c r="B630" s="265"/>
      <c r="C630" s="265"/>
      <c r="D630" s="265"/>
      <c r="E630" s="265"/>
      <c r="F630" s="265"/>
      <c r="G630" s="265"/>
      <c r="H630" s="265"/>
      <c r="I630" s="265"/>
      <c r="J630" s="265"/>
      <c r="K630" s="267"/>
      <c r="L630" s="277"/>
    </row>
    <row r="631" spans="1:12" ht="32.25" customHeight="1">
      <c r="A631" s="261"/>
      <c r="B631" s="265"/>
      <c r="C631" s="265"/>
      <c r="D631" s="265"/>
      <c r="E631" s="265"/>
      <c r="F631" s="265"/>
      <c r="G631" s="265"/>
      <c r="H631" s="265"/>
      <c r="I631" s="265"/>
      <c r="J631" s="265"/>
      <c r="K631" s="267"/>
      <c r="L631" s="277"/>
    </row>
    <row r="632" spans="1:12" ht="32.25" customHeight="1">
      <c r="A632" s="261"/>
      <c r="B632" s="265"/>
      <c r="C632" s="265"/>
      <c r="D632" s="265"/>
      <c r="E632" s="265"/>
      <c r="F632" s="265"/>
      <c r="G632" s="265"/>
      <c r="H632" s="265"/>
      <c r="I632" s="265"/>
      <c r="J632" s="265"/>
      <c r="K632" s="267"/>
      <c r="L632" s="277"/>
    </row>
    <row r="633" spans="1:12" ht="32.25" customHeight="1">
      <c r="A633" s="261"/>
      <c r="B633" s="265"/>
      <c r="C633" s="265"/>
      <c r="D633" s="265"/>
      <c r="E633" s="265"/>
      <c r="F633" s="265"/>
      <c r="G633" s="265"/>
      <c r="H633" s="265"/>
      <c r="I633" s="265"/>
      <c r="J633" s="265"/>
      <c r="K633" s="267"/>
      <c r="L633" s="277"/>
    </row>
    <row r="634" spans="1:12" ht="32.25" customHeight="1">
      <c r="A634" s="261"/>
      <c r="B634" s="265"/>
      <c r="C634" s="265"/>
      <c r="D634" s="265"/>
      <c r="E634" s="265"/>
      <c r="F634" s="265"/>
      <c r="G634" s="265"/>
      <c r="H634" s="265"/>
      <c r="I634" s="265"/>
      <c r="J634" s="265"/>
      <c r="K634" s="267"/>
      <c r="L634" s="277"/>
    </row>
    <row r="635" spans="1:12" ht="32.25" customHeight="1">
      <c r="A635" s="261"/>
      <c r="B635" s="265"/>
      <c r="C635" s="265"/>
      <c r="D635" s="265"/>
      <c r="E635" s="265"/>
      <c r="F635" s="265"/>
      <c r="G635" s="265"/>
      <c r="H635" s="265"/>
      <c r="I635" s="265"/>
      <c r="J635" s="265"/>
      <c r="K635" s="267"/>
      <c r="L635" s="277"/>
    </row>
    <row r="636" spans="1:12" ht="32.25" customHeight="1">
      <c r="A636" s="261"/>
      <c r="B636" s="265"/>
      <c r="C636" s="265"/>
      <c r="D636" s="265"/>
      <c r="E636" s="265"/>
      <c r="F636" s="265"/>
      <c r="G636" s="265"/>
      <c r="H636" s="265"/>
      <c r="I636" s="265"/>
      <c r="J636" s="265"/>
      <c r="K636" s="267"/>
      <c r="L636" s="277"/>
    </row>
    <row r="637" spans="1:12" ht="32.25" customHeight="1">
      <c r="A637" s="261"/>
      <c r="B637" s="265"/>
      <c r="C637" s="265"/>
      <c r="D637" s="265"/>
      <c r="E637" s="265"/>
      <c r="F637" s="265"/>
      <c r="G637" s="265"/>
      <c r="H637" s="265"/>
      <c r="I637" s="265"/>
      <c r="J637" s="265"/>
      <c r="K637" s="267"/>
      <c r="L637" s="277"/>
    </row>
    <row r="638" spans="1:12" ht="32.25" customHeight="1">
      <c r="A638" s="261"/>
      <c r="B638" s="265"/>
      <c r="C638" s="265"/>
      <c r="D638" s="265"/>
      <c r="E638" s="265"/>
      <c r="F638" s="265"/>
      <c r="G638" s="265"/>
      <c r="H638" s="265"/>
      <c r="I638" s="265"/>
      <c r="J638" s="265"/>
      <c r="K638" s="267"/>
      <c r="L638" s="277"/>
    </row>
    <row r="639" spans="1:12" ht="32.25" customHeight="1">
      <c r="A639" s="261"/>
      <c r="B639" s="265"/>
      <c r="C639" s="265"/>
      <c r="D639" s="265"/>
      <c r="E639" s="265"/>
      <c r="F639" s="265"/>
      <c r="G639" s="265"/>
      <c r="H639" s="265"/>
      <c r="I639" s="265"/>
      <c r="J639" s="265"/>
      <c r="K639" s="267"/>
      <c r="L639" s="277"/>
    </row>
    <row r="640" spans="1:12" ht="32.25" customHeight="1">
      <c r="A640" s="261"/>
      <c r="B640" s="265"/>
      <c r="C640" s="265"/>
      <c r="D640" s="265"/>
      <c r="E640" s="265"/>
      <c r="F640" s="265"/>
      <c r="G640" s="265"/>
      <c r="H640" s="265"/>
      <c r="I640" s="265"/>
      <c r="J640" s="265"/>
      <c r="K640" s="267"/>
      <c r="L640" s="277"/>
    </row>
    <row r="641" spans="1:12" ht="32.25" customHeight="1">
      <c r="A641" s="261"/>
      <c r="B641" s="265"/>
      <c r="C641" s="265"/>
      <c r="D641" s="265"/>
      <c r="E641" s="265"/>
      <c r="F641" s="265"/>
      <c r="G641" s="265"/>
      <c r="H641" s="265"/>
      <c r="I641" s="265"/>
      <c r="J641" s="265"/>
      <c r="K641" s="267"/>
      <c r="L641" s="277"/>
    </row>
    <row r="642" spans="1:12" ht="32.25" customHeight="1">
      <c r="A642" s="261"/>
      <c r="B642" s="265"/>
      <c r="C642" s="265"/>
      <c r="D642" s="265"/>
      <c r="E642" s="265"/>
      <c r="F642" s="265"/>
      <c r="G642" s="265"/>
      <c r="H642" s="265"/>
      <c r="I642" s="265"/>
      <c r="J642" s="265"/>
      <c r="K642" s="267"/>
      <c r="L642" s="277"/>
    </row>
    <row r="643" spans="1:12" ht="32.25" customHeight="1">
      <c r="A643" s="261"/>
      <c r="B643" s="265"/>
      <c r="C643" s="265"/>
      <c r="D643" s="265"/>
      <c r="E643" s="265"/>
      <c r="F643" s="265"/>
      <c r="G643" s="265"/>
      <c r="H643" s="265"/>
      <c r="I643" s="265"/>
      <c r="J643" s="265"/>
      <c r="K643" s="267"/>
      <c r="L643" s="277"/>
    </row>
    <row r="644" spans="1:12" ht="32.25" customHeight="1">
      <c r="A644" s="261"/>
      <c r="B644" s="265"/>
      <c r="C644" s="265"/>
      <c r="D644" s="265"/>
      <c r="E644" s="265"/>
      <c r="F644" s="265"/>
      <c r="G644" s="265"/>
      <c r="H644" s="265"/>
      <c r="I644" s="265"/>
      <c r="J644" s="265"/>
      <c r="K644" s="267"/>
      <c r="L644" s="277"/>
    </row>
    <row r="645" spans="1:12" ht="32.25" customHeight="1">
      <c r="A645" s="261"/>
      <c r="B645" s="265"/>
      <c r="C645" s="265"/>
      <c r="D645" s="265"/>
      <c r="E645" s="265"/>
      <c r="F645" s="265"/>
      <c r="G645" s="265"/>
      <c r="H645" s="265"/>
      <c r="I645" s="265"/>
      <c r="J645" s="265"/>
      <c r="K645" s="267"/>
      <c r="L645" s="277"/>
    </row>
    <row r="646" spans="1:12" ht="32.25" customHeight="1">
      <c r="A646" s="261"/>
      <c r="B646" s="265"/>
      <c r="C646" s="265"/>
      <c r="D646" s="265"/>
      <c r="E646" s="265"/>
      <c r="F646" s="265"/>
      <c r="G646" s="265"/>
      <c r="H646" s="265"/>
      <c r="I646" s="265"/>
      <c r="J646" s="265"/>
      <c r="K646" s="267"/>
      <c r="L646" s="277"/>
    </row>
    <row r="647" spans="1:12" ht="32.25" customHeight="1">
      <c r="A647" s="261"/>
      <c r="B647" s="265"/>
      <c r="C647" s="265"/>
      <c r="D647" s="265"/>
      <c r="E647" s="265"/>
      <c r="F647" s="265"/>
      <c r="G647" s="265"/>
      <c r="H647" s="265"/>
      <c r="I647" s="265"/>
      <c r="J647" s="265"/>
      <c r="K647" s="267"/>
      <c r="L647" s="277"/>
    </row>
    <row r="648" spans="1:12" ht="32.25" customHeight="1">
      <c r="A648" s="261"/>
      <c r="B648" s="265"/>
      <c r="C648" s="265"/>
      <c r="D648" s="265"/>
      <c r="E648" s="265"/>
      <c r="F648" s="265"/>
      <c r="G648" s="265"/>
      <c r="H648" s="265"/>
      <c r="I648" s="265"/>
      <c r="J648" s="265"/>
      <c r="K648" s="267"/>
      <c r="L648" s="277"/>
    </row>
    <row r="649" spans="1:12" ht="32.25" customHeight="1">
      <c r="A649" s="261"/>
      <c r="B649" s="265"/>
      <c r="C649" s="265"/>
      <c r="D649" s="265"/>
      <c r="E649" s="265"/>
      <c r="F649" s="265"/>
      <c r="G649" s="265"/>
      <c r="H649" s="265"/>
      <c r="I649" s="265"/>
      <c r="J649" s="265"/>
      <c r="K649" s="267"/>
      <c r="L649" s="277"/>
    </row>
    <row r="650" spans="1:12" ht="32.25" customHeight="1">
      <c r="A650" s="261"/>
      <c r="B650" s="265"/>
      <c r="C650" s="265"/>
      <c r="D650" s="265"/>
      <c r="E650" s="265"/>
      <c r="F650" s="265"/>
      <c r="G650" s="265"/>
      <c r="H650" s="265"/>
      <c r="I650" s="265"/>
      <c r="J650" s="265"/>
      <c r="K650" s="267"/>
      <c r="L650" s="277"/>
    </row>
    <row r="651" spans="1:12" ht="32.25" customHeight="1">
      <c r="A651" s="261"/>
      <c r="B651" s="265"/>
      <c r="C651" s="265"/>
      <c r="D651" s="265"/>
      <c r="E651" s="265"/>
      <c r="F651" s="265"/>
      <c r="G651" s="265"/>
      <c r="H651" s="265"/>
      <c r="I651" s="265"/>
      <c r="J651" s="265"/>
      <c r="K651" s="267"/>
      <c r="L651" s="277"/>
    </row>
    <row r="652" spans="1:12" ht="32.25" customHeight="1">
      <c r="A652" s="261"/>
      <c r="B652" s="265"/>
      <c r="C652" s="265"/>
      <c r="D652" s="265"/>
      <c r="E652" s="265"/>
      <c r="F652" s="265"/>
      <c r="G652" s="265"/>
      <c r="H652" s="265"/>
      <c r="I652" s="265"/>
      <c r="J652" s="265"/>
      <c r="K652" s="267"/>
      <c r="L652" s="277"/>
    </row>
    <row r="653" spans="1:12" ht="32.25" customHeight="1">
      <c r="A653" s="261"/>
      <c r="B653" s="265"/>
      <c r="C653" s="265"/>
      <c r="D653" s="265"/>
      <c r="E653" s="265"/>
      <c r="F653" s="265"/>
      <c r="G653" s="265"/>
      <c r="H653" s="265"/>
      <c r="I653" s="265"/>
      <c r="J653" s="265"/>
      <c r="K653" s="267"/>
      <c r="L653" s="277"/>
    </row>
    <row r="654" spans="1:12" ht="32.25" customHeight="1">
      <c r="A654" s="261"/>
      <c r="B654" s="265"/>
      <c r="C654" s="265"/>
      <c r="D654" s="265"/>
      <c r="E654" s="265"/>
      <c r="F654" s="265"/>
      <c r="G654" s="265"/>
      <c r="H654" s="265"/>
      <c r="I654" s="265"/>
      <c r="J654" s="265"/>
      <c r="K654" s="267"/>
      <c r="L654" s="277"/>
    </row>
    <row r="655" spans="1:12" ht="32.25" customHeight="1">
      <c r="A655" s="261"/>
      <c r="B655" s="265"/>
      <c r="C655" s="265"/>
      <c r="D655" s="265"/>
      <c r="E655" s="265"/>
      <c r="F655" s="265"/>
      <c r="G655" s="265"/>
      <c r="H655" s="265"/>
      <c r="I655" s="265"/>
      <c r="J655" s="265"/>
      <c r="K655" s="267"/>
      <c r="L655" s="277"/>
    </row>
    <row r="656" spans="1:12" ht="32.25" customHeight="1">
      <c r="A656" s="261"/>
      <c r="B656" s="265"/>
      <c r="C656" s="265"/>
      <c r="D656" s="265"/>
      <c r="E656" s="265"/>
      <c r="F656" s="265"/>
      <c r="G656" s="265"/>
      <c r="H656" s="265"/>
      <c r="I656" s="265"/>
      <c r="J656" s="265"/>
      <c r="K656" s="267"/>
      <c r="L656" s="277"/>
    </row>
    <row r="657" spans="1:12" ht="32.25" customHeight="1">
      <c r="A657" s="261"/>
      <c r="B657" s="265"/>
      <c r="C657" s="265"/>
      <c r="D657" s="265"/>
      <c r="E657" s="265"/>
      <c r="F657" s="265"/>
      <c r="G657" s="265"/>
      <c r="H657" s="265"/>
      <c r="I657" s="265"/>
      <c r="J657" s="265"/>
      <c r="K657" s="267"/>
      <c r="L657" s="277"/>
    </row>
    <row r="658" spans="1:12" ht="32.25" customHeight="1">
      <c r="A658" s="261"/>
      <c r="B658" s="265"/>
      <c r="C658" s="265"/>
      <c r="D658" s="265"/>
      <c r="E658" s="265"/>
      <c r="F658" s="265"/>
      <c r="G658" s="265"/>
      <c r="H658" s="265"/>
      <c r="I658" s="265"/>
      <c r="J658" s="265"/>
      <c r="K658" s="267"/>
      <c r="L658" s="277"/>
    </row>
    <row r="659" spans="1:12" ht="32.25" customHeight="1">
      <c r="A659" s="261"/>
      <c r="B659" s="265"/>
      <c r="C659" s="265"/>
      <c r="D659" s="265"/>
      <c r="E659" s="265"/>
      <c r="F659" s="265"/>
      <c r="G659" s="265"/>
      <c r="H659" s="265"/>
      <c r="I659" s="265"/>
      <c r="J659" s="265"/>
      <c r="K659" s="267"/>
      <c r="L659" s="277"/>
    </row>
    <row r="660" spans="1:12" ht="32.25" customHeight="1">
      <c r="A660" s="261"/>
      <c r="B660" s="265"/>
      <c r="C660" s="265"/>
      <c r="D660" s="265"/>
      <c r="E660" s="265"/>
      <c r="F660" s="265"/>
      <c r="G660" s="265"/>
      <c r="H660" s="265"/>
      <c r="I660" s="265"/>
      <c r="J660" s="265"/>
      <c r="K660" s="267"/>
      <c r="L660" s="277"/>
    </row>
    <row r="661" spans="1:12" ht="32.25" customHeight="1">
      <c r="A661" s="261"/>
      <c r="B661" s="265"/>
      <c r="C661" s="265"/>
      <c r="D661" s="265"/>
      <c r="E661" s="265"/>
      <c r="F661" s="265"/>
      <c r="G661" s="265"/>
      <c r="H661" s="265"/>
      <c r="I661" s="265"/>
      <c r="J661" s="265"/>
      <c r="K661" s="267"/>
      <c r="L661" s="277"/>
    </row>
    <row r="662" spans="1:12" ht="32.25" customHeight="1">
      <c r="A662" s="261"/>
      <c r="B662" s="265"/>
      <c r="C662" s="265"/>
      <c r="D662" s="265"/>
      <c r="E662" s="265"/>
      <c r="F662" s="265"/>
      <c r="G662" s="265"/>
      <c r="H662" s="265"/>
      <c r="I662" s="265"/>
      <c r="J662" s="265"/>
      <c r="K662" s="267"/>
      <c r="L662" s="277"/>
    </row>
    <row r="663" spans="1:12" ht="32.25" customHeight="1">
      <c r="A663" s="261"/>
      <c r="B663" s="265"/>
      <c r="C663" s="265"/>
      <c r="D663" s="265"/>
      <c r="E663" s="265"/>
      <c r="F663" s="265"/>
      <c r="G663" s="265"/>
      <c r="H663" s="265"/>
      <c r="I663" s="265"/>
      <c r="J663" s="265"/>
      <c r="K663" s="267"/>
      <c r="L663" s="277"/>
    </row>
    <row r="664" spans="1:12" ht="32.25" customHeight="1">
      <c r="A664" s="261"/>
      <c r="B664" s="265"/>
      <c r="C664" s="265"/>
      <c r="D664" s="265"/>
      <c r="E664" s="265"/>
      <c r="F664" s="265"/>
      <c r="G664" s="265"/>
      <c r="H664" s="265"/>
      <c r="I664" s="265"/>
      <c r="J664" s="265"/>
      <c r="K664" s="267"/>
      <c r="L664" s="277"/>
    </row>
    <row r="665" spans="1:12" ht="32.25" customHeight="1">
      <c r="A665" s="261"/>
      <c r="B665" s="265"/>
      <c r="C665" s="265"/>
      <c r="D665" s="265"/>
      <c r="E665" s="265"/>
      <c r="F665" s="265"/>
      <c r="G665" s="265"/>
      <c r="H665" s="265"/>
      <c r="I665" s="265"/>
      <c r="J665" s="265"/>
      <c r="K665" s="267"/>
      <c r="L665" s="277"/>
    </row>
    <row r="666" spans="1:12" ht="32.25" customHeight="1">
      <c r="A666" s="261"/>
      <c r="B666" s="265"/>
      <c r="C666" s="265"/>
      <c r="D666" s="265"/>
      <c r="E666" s="265"/>
      <c r="F666" s="265"/>
      <c r="G666" s="265"/>
      <c r="H666" s="265"/>
      <c r="I666" s="265"/>
      <c r="J666" s="265"/>
      <c r="K666" s="267"/>
      <c r="L666" s="277"/>
    </row>
    <row r="667" spans="1:12" ht="32.25" customHeight="1">
      <c r="A667" s="261"/>
      <c r="B667" s="265"/>
      <c r="C667" s="265"/>
      <c r="D667" s="265"/>
      <c r="E667" s="265"/>
      <c r="F667" s="265"/>
      <c r="G667" s="265"/>
      <c r="H667" s="265"/>
      <c r="I667" s="265"/>
      <c r="J667" s="265"/>
      <c r="K667" s="267"/>
      <c r="L667" s="277"/>
    </row>
    <row r="668" spans="1:12" ht="32.25" customHeight="1">
      <c r="A668" s="261"/>
      <c r="B668" s="265"/>
      <c r="C668" s="265"/>
      <c r="D668" s="265"/>
      <c r="E668" s="265"/>
      <c r="F668" s="265"/>
      <c r="G668" s="265"/>
      <c r="H668" s="265"/>
      <c r="I668" s="265"/>
      <c r="J668" s="265"/>
      <c r="K668" s="267"/>
      <c r="L668" s="277"/>
    </row>
    <row r="669" spans="1:12" ht="32.25" customHeight="1">
      <c r="A669" s="261"/>
      <c r="B669" s="265"/>
      <c r="C669" s="265"/>
      <c r="D669" s="265"/>
      <c r="E669" s="265"/>
      <c r="F669" s="265"/>
      <c r="G669" s="265"/>
      <c r="H669" s="265"/>
      <c r="I669" s="265"/>
      <c r="J669" s="265"/>
      <c r="K669" s="267"/>
      <c r="L669" s="277"/>
    </row>
    <row r="670" spans="1:12" ht="32.25" customHeight="1">
      <c r="A670" s="261"/>
      <c r="B670" s="265"/>
      <c r="C670" s="265"/>
      <c r="D670" s="265"/>
      <c r="E670" s="265"/>
      <c r="F670" s="265"/>
      <c r="G670" s="265"/>
      <c r="H670" s="265"/>
      <c r="I670" s="265"/>
      <c r="J670" s="265"/>
      <c r="K670" s="267"/>
      <c r="L670" s="277"/>
    </row>
    <row r="671" spans="1:12" ht="32.25" customHeight="1">
      <c r="A671" s="261"/>
      <c r="B671" s="265"/>
      <c r="C671" s="265"/>
      <c r="D671" s="265"/>
      <c r="E671" s="265"/>
      <c r="F671" s="265"/>
      <c r="G671" s="265"/>
      <c r="H671" s="265"/>
      <c r="I671" s="265"/>
      <c r="J671" s="265"/>
      <c r="K671" s="267"/>
      <c r="L671" s="277"/>
    </row>
    <row r="672" spans="1:12" ht="32.25" customHeight="1">
      <c r="A672" s="261"/>
      <c r="B672" s="265"/>
      <c r="C672" s="265"/>
      <c r="D672" s="265"/>
      <c r="E672" s="265"/>
      <c r="F672" s="265"/>
      <c r="G672" s="265"/>
      <c r="H672" s="265"/>
      <c r="I672" s="265"/>
      <c r="J672" s="265"/>
      <c r="K672" s="267"/>
      <c r="L672" s="277"/>
    </row>
    <row r="673" spans="1:12" ht="32.25" customHeight="1">
      <c r="A673" s="261"/>
      <c r="B673" s="265"/>
      <c r="C673" s="265"/>
      <c r="D673" s="265"/>
      <c r="E673" s="265"/>
      <c r="F673" s="265"/>
      <c r="G673" s="265"/>
      <c r="H673" s="265"/>
      <c r="I673" s="265"/>
      <c r="J673" s="265"/>
      <c r="K673" s="267"/>
      <c r="L673" s="277"/>
    </row>
    <row r="674" spans="1:12" ht="32.25" customHeight="1">
      <c r="A674" s="261"/>
      <c r="B674" s="265"/>
      <c r="C674" s="265"/>
      <c r="D674" s="265"/>
      <c r="E674" s="265"/>
      <c r="F674" s="265"/>
      <c r="G674" s="265"/>
      <c r="H674" s="265"/>
      <c r="I674" s="265"/>
      <c r="J674" s="265"/>
      <c r="K674" s="267"/>
      <c r="L674" s="277"/>
    </row>
    <row r="675" spans="1:12" ht="32.25" customHeight="1">
      <c r="A675" s="261"/>
      <c r="B675" s="265"/>
      <c r="C675" s="265"/>
      <c r="D675" s="265"/>
      <c r="E675" s="265"/>
      <c r="F675" s="265"/>
      <c r="G675" s="265"/>
      <c r="H675" s="265"/>
      <c r="I675" s="265"/>
      <c r="J675" s="265"/>
      <c r="K675" s="267"/>
      <c r="L675" s="277"/>
    </row>
    <row r="676" spans="1:12" ht="32.25" customHeight="1">
      <c r="A676" s="261"/>
      <c r="B676" s="265"/>
      <c r="C676" s="265"/>
      <c r="D676" s="265"/>
      <c r="E676" s="265"/>
      <c r="F676" s="265"/>
      <c r="G676" s="265"/>
      <c r="H676" s="265"/>
      <c r="I676" s="265"/>
      <c r="J676" s="265"/>
      <c r="K676" s="267"/>
      <c r="L676" s="277"/>
    </row>
    <row r="677" spans="1:12" ht="32.25" customHeight="1">
      <c r="A677" s="261"/>
      <c r="B677" s="265"/>
      <c r="C677" s="265"/>
      <c r="D677" s="265"/>
      <c r="E677" s="265"/>
      <c r="F677" s="265"/>
      <c r="G677" s="265"/>
      <c r="H677" s="265"/>
      <c r="I677" s="265"/>
      <c r="J677" s="265"/>
      <c r="K677" s="267"/>
      <c r="L677" s="277"/>
    </row>
    <row r="678" spans="1:12" ht="32.25" customHeight="1">
      <c r="A678" s="261"/>
      <c r="B678" s="265"/>
      <c r="C678" s="265"/>
      <c r="D678" s="265"/>
      <c r="E678" s="265"/>
      <c r="F678" s="265"/>
      <c r="G678" s="265"/>
      <c r="H678" s="265"/>
      <c r="I678" s="265"/>
      <c r="J678" s="265"/>
      <c r="K678" s="267"/>
      <c r="L678" s="277"/>
    </row>
    <row r="679" spans="1:12" ht="32.25" customHeight="1">
      <c r="A679" s="261"/>
      <c r="B679" s="265"/>
      <c r="C679" s="265"/>
      <c r="D679" s="265"/>
      <c r="E679" s="265"/>
      <c r="F679" s="265"/>
      <c r="G679" s="265"/>
      <c r="H679" s="265"/>
      <c r="I679" s="265"/>
      <c r="J679" s="265"/>
      <c r="K679" s="267"/>
      <c r="L679" s="277"/>
    </row>
    <row r="680" spans="1:12" ht="32.25" customHeight="1">
      <c r="A680" s="261"/>
      <c r="B680" s="265"/>
      <c r="C680" s="265"/>
      <c r="D680" s="265"/>
      <c r="E680" s="265"/>
      <c r="F680" s="265"/>
      <c r="G680" s="265"/>
      <c r="H680" s="265"/>
      <c r="I680" s="265"/>
      <c r="J680" s="265"/>
      <c r="K680" s="267"/>
      <c r="L680" s="277"/>
    </row>
    <row r="681" spans="1:12" ht="32.25" customHeight="1">
      <c r="A681" s="261"/>
      <c r="B681" s="265"/>
      <c r="C681" s="265"/>
      <c r="D681" s="265"/>
      <c r="E681" s="265"/>
      <c r="F681" s="265"/>
      <c r="G681" s="265"/>
      <c r="H681" s="265"/>
      <c r="I681" s="265"/>
      <c r="J681" s="265"/>
      <c r="K681" s="267"/>
      <c r="L681" s="277"/>
    </row>
    <row r="682" spans="1:12" ht="32.25" customHeight="1">
      <c r="A682" s="261"/>
      <c r="B682" s="265"/>
      <c r="C682" s="265"/>
      <c r="D682" s="265"/>
      <c r="E682" s="265"/>
      <c r="F682" s="265"/>
      <c r="G682" s="265"/>
      <c r="H682" s="265"/>
      <c r="I682" s="265"/>
      <c r="J682" s="265"/>
      <c r="K682" s="267"/>
      <c r="L682" s="277"/>
    </row>
    <row r="683" spans="1:12" ht="32.25" customHeight="1">
      <c r="A683" s="261"/>
      <c r="B683" s="265"/>
      <c r="C683" s="265"/>
      <c r="D683" s="265"/>
      <c r="E683" s="265"/>
      <c r="F683" s="265"/>
      <c r="G683" s="265"/>
      <c r="H683" s="265"/>
      <c r="I683" s="265"/>
      <c r="J683" s="265"/>
      <c r="K683" s="267"/>
      <c r="L683" s="277"/>
    </row>
    <row r="684" spans="1:12" ht="32.25" customHeight="1">
      <c r="A684" s="261"/>
      <c r="B684" s="265"/>
      <c r="C684" s="265"/>
      <c r="D684" s="265"/>
      <c r="E684" s="265"/>
      <c r="F684" s="265"/>
      <c r="G684" s="265"/>
      <c r="H684" s="265"/>
      <c r="I684" s="265"/>
      <c r="J684" s="265"/>
      <c r="K684" s="267"/>
      <c r="L684" s="277"/>
    </row>
    <row r="685" spans="1:12" ht="32.25" customHeight="1">
      <c r="A685" s="261"/>
      <c r="B685" s="265"/>
      <c r="C685" s="265"/>
      <c r="D685" s="265"/>
      <c r="E685" s="265"/>
      <c r="F685" s="265"/>
      <c r="G685" s="265"/>
      <c r="H685" s="265"/>
      <c r="I685" s="265"/>
      <c r="J685" s="265"/>
      <c r="K685" s="267"/>
      <c r="L685" s="277"/>
    </row>
    <row r="686" spans="1:12" ht="32.25" customHeight="1">
      <c r="A686" s="261"/>
      <c r="B686" s="265"/>
      <c r="C686" s="265"/>
      <c r="D686" s="265"/>
      <c r="E686" s="265"/>
      <c r="F686" s="265"/>
      <c r="G686" s="265"/>
      <c r="H686" s="265"/>
      <c r="I686" s="265"/>
      <c r="J686" s="265"/>
      <c r="K686" s="267"/>
      <c r="L686" s="277"/>
    </row>
    <row r="687" spans="1:12" ht="32.25" customHeight="1">
      <c r="A687" s="261"/>
      <c r="B687" s="265"/>
      <c r="C687" s="265"/>
      <c r="D687" s="265"/>
      <c r="E687" s="265"/>
      <c r="F687" s="265"/>
      <c r="G687" s="265"/>
      <c r="H687" s="265"/>
      <c r="I687" s="265"/>
      <c r="J687" s="265"/>
      <c r="K687" s="267"/>
      <c r="L687" s="277"/>
    </row>
    <row r="688" spans="1:12" ht="32.25" customHeight="1">
      <c r="A688" s="261"/>
      <c r="B688" s="265"/>
      <c r="C688" s="265"/>
      <c r="D688" s="265"/>
      <c r="E688" s="265"/>
      <c r="F688" s="265"/>
      <c r="G688" s="265"/>
      <c r="H688" s="265"/>
      <c r="I688" s="265"/>
      <c r="J688" s="265"/>
      <c r="K688" s="267"/>
      <c r="L688" s="277"/>
    </row>
    <row r="689" spans="1:12" ht="32.25" customHeight="1">
      <c r="A689" s="261"/>
      <c r="B689" s="265"/>
      <c r="C689" s="265"/>
      <c r="D689" s="265"/>
      <c r="E689" s="265"/>
      <c r="F689" s="265"/>
      <c r="G689" s="265"/>
      <c r="H689" s="265"/>
      <c r="I689" s="265"/>
      <c r="J689" s="265"/>
      <c r="K689" s="267"/>
      <c r="L689" s="277"/>
    </row>
    <row r="690" spans="1:12" ht="32.25" customHeight="1">
      <c r="A690" s="261"/>
      <c r="B690" s="265"/>
      <c r="C690" s="265"/>
      <c r="D690" s="265"/>
      <c r="E690" s="265"/>
      <c r="F690" s="265"/>
      <c r="G690" s="265"/>
      <c r="H690" s="265"/>
      <c r="I690" s="265"/>
      <c r="J690" s="265"/>
      <c r="K690" s="267"/>
      <c r="L690" s="277"/>
    </row>
    <row r="691" spans="1:12" ht="32.25" customHeight="1">
      <c r="A691" s="261"/>
      <c r="B691" s="265"/>
      <c r="C691" s="265"/>
      <c r="D691" s="265"/>
      <c r="E691" s="265"/>
      <c r="F691" s="265"/>
      <c r="G691" s="265"/>
      <c r="H691" s="265"/>
      <c r="I691" s="265"/>
      <c r="J691" s="265"/>
      <c r="K691" s="267"/>
      <c r="L691" s="277"/>
    </row>
    <row r="692" spans="1:12" ht="32.25" customHeight="1">
      <c r="A692" s="261"/>
      <c r="B692" s="265"/>
      <c r="C692" s="265"/>
      <c r="D692" s="265"/>
      <c r="E692" s="265"/>
      <c r="F692" s="265"/>
      <c r="G692" s="265"/>
      <c r="H692" s="265"/>
      <c r="I692" s="265"/>
      <c r="J692" s="265"/>
      <c r="K692" s="267"/>
      <c r="L692" s="277"/>
    </row>
    <row r="693" spans="1:12" ht="32.25" customHeight="1">
      <c r="A693" s="261"/>
      <c r="B693" s="265"/>
      <c r="C693" s="265"/>
      <c r="D693" s="265"/>
      <c r="E693" s="265"/>
      <c r="F693" s="265"/>
      <c r="G693" s="265"/>
      <c r="H693" s="265"/>
      <c r="I693" s="265"/>
      <c r="J693" s="265"/>
      <c r="K693" s="267"/>
      <c r="L693" s="277"/>
    </row>
    <row r="694" spans="1:12" ht="32.25" customHeight="1">
      <c r="A694" s="261"/>
      <c r="B694" s="265"/>
      <c r="C694" s="265"/>
      <c r="D694" s="265"/>
      <c r="E694" s="265"/>
      <c r="F694" s="265"/>
      <c r="G694" s="265"/>
      <c r="H694" s="265"/>
      <c r="I694" s="265"/>
      <c r="J694" s="265"/>
      <c r="K694" s="267"/>
      <c r="L694" s="277"/>
    </row>
    <row r="695" spans="1:12" ht="32.25" customHeight="1">
      <c r="A695" s="261"/>
      <c r="B695" s="265"/>
      <c r="C695" s="265"/>
      <c r="D695" s="265"/>
      <c r="E695" s="265"/>
      <c r="F695" s="265"/>
      <c r="G695" s="265"/>
      <c r="H695" s="265"/>
      <c r="I695" s="265"/>
      <c r="J695" s="265"/>
      <c r="K695" s="267"/>
      <c r="L695" s="277"/>
    </row>
    <row r="696" spans="1:12" ht="32.25" customHeight="1">
      <c r="A696" s="261"/>
      <c r="B696" s="265"/>
      <c r="C696" s="265"/>
      <c r="D696" s="265"/>
      <c r="E696" s="265"/>
      <c r="F696" s="265"/>
      <c r="G696" s="265"/>
      <c r="H696" s="265"/>
      <c r="I696" s="265"/>
      <c r="J696" s="265"/>
      <c r="K696" s="267"/>
      <c r="L696" s="277"/>
    </row>
    <row r="697" spans="1:12" ht="32.25" customHeight="1">
      <c r="A697" s="261"/>
      <c r="B697" s="265"/>
      <c r="C697" s="265"/>
      <c r="D697" s="265"/>
      <c r="E697" s="265"/>
      <c r="F697" s="265"/>
      <c r="G697" s="265"/>
      <c r="H697" s="265"/>
      <c r="I697" s="265"/>
      <c r="J697" s="265"/>
      <c r="K697" s="267"/>
      <c r="L697" s="277"/>
    </row>
    <row r="698" spans="1:12" ht="32.25" customHeight="1">
      <c r="A698" s="261"/>
      <c r="B698" s="265"/>
      <c r="C698" s="265"/>
      <c r="D698" s="265"/>
      <c r="E698" s="265"/>
      <c r="F698" s="265"/>
      <c r="G698" s="265"/>
      <c r="H698" s="265"/>
      <c r="I698" s="265"/>
      <c r="J698" s="265"/>
      <c r="K698" s="267"/>
      <c r="L698" s="277"/>
    </row>
    <row r="699" spans="1:12" ht="32.25" customHeight="1">
      <c r="A699" s="261"/>
      <c r="B699" s="265"/>
      <c r="C699" s="265"/>
      <c r="D699" s="265"/>
      <c r="E699" s="265"/>
      <c r="F699" s="265"/>
      <c r="G699" s="265"/>
      <c r="H699" s="265"/>
      <c r="I699" s="265"/>
      <c r="J699" s="265"/>
      <c r="K699" s="267"/>
      <c r="L699" s="277"/>
    </row>
    <row r="700" spans="1:12" ht="32.25" customHeight="1">
      <c r="A700" s="261"/>
      <c r="B700" s="265"/>
      <c r="C700" s="265"/>
      <c r="D700" s="265"/>
      <c r="E700" s="265"/>
      <c r="F700" s="265"/>
      <c r="G700" s="265"/>
      <c r="H700" s="265"/>
      <c r="I700" s="265"/>
      <c r="J700" s="265"/>
      <c r="K700" s="267"/>
      <c r="L700" s="277"/>
    </row>
    <row r="701" spans="1:12" ht="32.25" customHeight="1">
      <c r="A701" s="261"/>
      <c r="B701" s="265"/>
      <c r="C701" s="265"/>
      <c r="D701" s="265"/>
      <c r="E701" s="265"/>
      <c r="F701" s="265"/>
      <c r="G701" s="265"/>
      <c r="H701" s="265"/>
      <c r="I701" s="265"/>
      <c r="J701" s="265"/>
      <c r="K701" s="267"/>
      <c r="L701" s="277"/>
    </row>
    <row r="702" spans="1:12" ht="32.25" customHeight="1">
      <c r="A702" s="261"/>
      <c r="B702" s="265"/>
      <c r="C702" s="265"/>
      <c r="D702" s="265"/>
      <c r="E702" s="265"/>
      <c r="F702" s="265"/>
      <c r="G702" s="265"/>
      <c r="H702" s="265"/>
      <c r="I702" s="265"/>
      <c r="J702" s="265"/>
      <c r="K702" s="267"/>
      <c r="L702" s="277"/>
    </row>
    <row r="703" spans="1:12" ht="32.25" customHeight="1">
      <c r="A703" s="261"/>
      <c r="B703" s="265"/>
      <c r="C703" s="265"/>
      <c r="D703" s="265"/>
      <c r="E703" s="265"/>
      <c r="F703" s="265"/>
      <c r="G703" s="265"/>
      <c r="H703" s="265"/>
      <c r="I703" s="265"/>
      <c r="J703" s="265"/>
      <c r="K703" s="267"/>
      <c r="L703" s="277"/>
    </row>
    <row r="704" spans="1:12" ht="32.25" customHeight="1">
      <c r="A704" s="261"/>
      <c r="B704" s="265"/>
      <c r="C704" s="265"/>
      <c r="D704" s="265"/>
      <c r="E704" s="265"/>
      <c r="F704" s="265"/>
      <c r="G704" s="265"/>
      <c r="H704" s="265"/>
      <c r="I704" s="265"/>
      <c r="J704" s="265"/>
      <c r="K704" s="267"/>
      <c r="L704" s="277"/>
    </row>
    <row r="705" spans="1:12" ht="32.25" customHeight="1">
      <c r="A705" s="261"/>
      <c r="B705" s="265"/>
      <c r="C705" s="265"/>
      <c r="D705" s="265"/>
      <c r="E705" s="265"/>
      <c r="F705" s="265"/>
      <c r="G705" s="265"/>
      <c r="H705" s="265"/>
      <c r="I705" s="265"/>
      <c r="J705" s="265"/>
      <c r="K705" s="267"/>
      <c r="L705" s="277"/>
    </row>
    <row r="706" spans="1:12" ht="32.25" customHeight="1">
      <c r="A706" s="261"/>
      <c r="B706" s="265"/>
      <c r="C706" s="265"/>
      <c r="D706" s="265"/>
      <c r="E706" s="265"/>
      <c r="F706" s="265"/>
      <c r="G706" s="265"/>
      <c r="H706" s="265"/>
      <c r="I706" s="265"/>
      <c r="J706" s="265"/>
      <c r="K706" s="267"/>
      <c r="L706" s="277"/>
    </row>
    <row r="707" spans="1:12" ht="32.25" customHeight="1">
      <c r="A707" s="261"/>
      <c r="B707" s="265"/>
      <c r="C707" s="265"/>
      <c r="D707" s="265"/>
      <c r="E707" s="265"/>
      <c r="F707" s="265"/>
      <c r="G707" s="265"/>
      <c r="H707" s="265"/>
      <c r="I707" s="265"/>
      <c r="J707" s="265"/>
      <c r="K707" s="267"/>
      <c r="L707" s="277"/>
    </row>
    <row r="708" spans="1:12" ht="32.25" customHeight="1">
      <c r="A708" s="261"/>
      <c r="B708" s="265"/>
      <c r="C708" s="265"/>
      <c r="D708" s="265"/>
      <c r="E708" s="265"/>
      <c r="F708" s="265"/>
      <c r="G708" s="265"/>
      <c r="H708" s="265"/>
      <c r="I708" s="265"/>
      <c r="J708" s="265"/>
      <c r="K708" s="267"/>
      <c r="L708" s="277"/>
    </row>
    <row r="709" spans="1:12" ht="32.25" customHeight="1">
      <c r="A709" s="261"/>
      <c r="B709" s="265"/>
      <c r="C709" s="265"/>
      <c r="D709" s="265"/>
      <c r="E709" s="265"/>
      <c r="F709" s="265"/>
      <c r="G709" s="265"/>
      <c r="H709" s="265"/>
      <c r="I709" s="265"/>
      <c r="J709" s="265"/>
      <c r="K709" s="267"/>
      <c r="L709" s="277"/>
    </row>
    <row r="710" spans="1:12" ht="32.25" customHeight="1">
      <c r="A710" s="261"/>
      <c r="B710" s="265"/>
      <c r="C710" s="265"/>
      <c r="D710" s="265"/>
      <c r="E710" s="265"/>
      <c r="F710" s="265"/>
      <c r="G710" s="265"/>
      <c r="H710" s="265"/>
      <c r="I710" s="265"/>
      <c r="J710" s="265"/>
      <c r="K710" s="267"/>
      <c r="L710" s="277"/>
    </row>
    <row r="711" spans="1:12" ht="32.25" customHeight="1">
      <c r="A711" s="261"/>
      <c r="B711" s="265"/>
      <c r="C711" s="265"/>
      <c r="D711" s="265"/>
      <c r="E711" s="265"/>
      <c r="F711" s="265"/>
      <c r="G711" s="265"/>
      <c r="H711" s="265"/>
      <c r="I711" s="265"/>
      <c r="J711" s="265"/>
      <c r="K711" s="267"/>
      <c r="L711" s="277"/>
    </row>
    <row r="712" spans="1:12" ht="32.25" customHeight="1">
      <c r="A712" s="261"/>
      <c r="B712" s="265"/>
      <c r="C712" s="265"/>
      <c r="D712" s="265"/>
      <c r="E712" s="265"/>
      <c r="F712" s="265"/>
      <c r="G712" s="265"/>
      <c r="H712" s="265"/>
      <c r="I712" s="265"/>
      <c r="J712" s="265"/>
      <c r="K712" s="267"/>
      <c r="L712" s="277"/>
    </row>
    <row r="713" spans="1:12" ht="32.25" customHeight="1">
      <c r="A713" s="261"/>
      <c r="B713" s="265"/>
      <c r="C713" s="265"/>
      <c r="D713" s="265"/>
      <c r="E713" s="265"/>
      <c r="F713" s="265"/>
      <c r="G713" s="265"/>
      <c r="H713" s="265"/>
      <c r="I713" s="265"/>
      <c r="J713" s="265"/>
      <c r="K713" s="267"/>
      <c r="L713" s="277"/>
    </row>
    <row r="714" spans="1:12" ht="32.25" customHeight="1">
      <c r="A714" s="261"/>
      <c r="B714" s="265"/>
      <c r="C714" s="265"/>
      <c r="D714" s="265"/>
      <c r="E714" s="265"/>
      <c r="F714" s="265"/>
      <c r="G714" s="265"/>
      <c r="H714" s="265"/>
      <c r="I714" s="265"/>
      <c r="J714" s="265"/>
      <c r="K714" s="267"/>
      <c r="L714" s="277"/>
    </row>
    <row r="715" spans="1:12" ht="32.25" customHeight="1">
      <c r="A715" s="261"/>
      <c r="B715" s="265"/>
      <c r="C715" s="265"/>
      <c r="D715" s="265"/>
      <c r="E715" s="265"/>
      <c r="F715" s="265"/>
      <c r="G715" s="265"/>
      <c r="H715" s="265"/>
      <c r="I715" s="265"/>
      <c r="J715" s="265"/>
      <c r="K715" s="267"/>
      <c r="L715" s="277"/>
    </row>
    <row r="716" spans="1:12" ht="32.25" customHeight="1">
      <c r="A716" s="261"/>
      <c r="B716" s="265"/>
      <c r="C716" s="265"/>
      <c r="D716" s="265"/>
      <c r="E716" s="265"/>
      <c r="F716" s="265"/>
      <c r="G716" s="265"/>
      <c r="H716" s="265"/>
      <c r="I716" s="265"/>
      <c r="J716" s="265"/>
      <c r="K716" s="267"/>
      <c r="L716" s="277"/>
    </row>
    <row r="717" spans="1:12" ht="32.25" customHeight="1">
      <c r="A717" s="261"/>
      <c r="B717" s="265"/>
      <c r="C717" s="265"/>
      <c r="D717" s="265"/>
      <c r="E717" s="265"/>
      <c r="F717" s="265"/>
      <c r="G717" s="265"/>
      <c r="H717" s="265"/>
      <c r="I717" s="265"/>
      <c r="J717" s="265"/>
      <c r="K717" s="267"/>
      <c r="L717" s="277"/>
    </row>
    <row r="718" spans="1:12" ht="32.25" customHeight="1">
      <c r="A718" s="261"/>
      <c r="B718" s="265"/>
      <c r="C718" s="265"/>
      <c r="D718" s="265"/>
      <c r="E718" s="265"/>
      <c r="F718" s="265"/>
      <c r="G718" s="265"/>
      <c r="H718" s="265"/>
      <c r="I718" s="265"/>
      <c r="J718" s="265"/>
      <c r="K718" s="267"/>
      <c r="L718" s="277"/>
    </row>
    <row r="719" spans="1:12" ht="32.25" customHeight="1">
      <c r="A719" s="261"/>
      <c r="B719" s="265"/>
      <c r="C719" s="265"/>
      <c r="D719" s="265"/>
      <c r="E719" s="265"/>
      <c r="F719" s="265"/>
      <c r="G719" s="265"/>
      <c r="H719" s="265"/>
      <c r="I719" s="265"/>
      <c r="J719" s="265"/>
      <c r="K719" s="267"/>
      <c r="L719" s="277"/>
    </row>
    <row r="720" spans="1:12" ht="32.25" customHeight="1">
      <c r="A720" s="261"/>
      <c r="B720" s="265"/>
      <c r="C720" s="265"/>
      <c r="D720" s="265"/>
      <c r="E720" s="265"/>
      <c r="F720" s="265"/>
      <c r="G720" s="265"/>
      <c r="H720" s="265"/>
      <c r="I720" s="265"/>
      <c r="J720" s="265"/>
      <c r="K720" s="267"/>
      <c r="L720" s="277"/>
    </row>
    <row r="721" spans="1:12" ht="32.25" customHeight="1">
      <c r="A721" s="261"/>
      <c r="B721" s="265"/>
      <c r="C721" s="265"/>
      <c r="D721" s="265"/>
      <c r="E721" s="265"/>
      <c r="F721" s="265"/>
      <c r="G721" s="265"/>
      <c r="H721" s="265"/>
      <c r="I721" s="265"/>
      <c r="J721" s="265"/>
      <c r="K721" s="267"/>
      <c r="L721" s="277"/>
    </row>
    <row r="722" spans="1:12" ht="32.25" customHeight="1">
      <c r="A722" s="261"/>
      <c r="B722" s="265"/>
      <c r="C722" s="265"/>
      <c r="D722" s="265"/>
      <c r="E722" s="265"/>
      <c r="F722" s="265"/>
      <c r="G722" s="265"/>
      <c r="H722" s="265"/>
      <c r="I722" s="265"/>
      <c r="J722" s="265"/>
      <c r="K722" s="267"/>
      <c r="L722" s="277"/>
    </row>
    <row r="723" spans="1:12" ht="32.25" customHeight="1">
      <c r="A723" s="261"/>
      <c r="B723" s="265"/>
      <c r="C723" s="265"/>
      <c r="D723" s="265"/>
      <c r="E723" s="265"/>
      <c r="F723" s="265"/>
      <c r="G723" s="265"/>
      <c r="H723" s="265"/>
      <c r="I723" s="265"/>
      <c r="J723" s="265"/>
      <c r="K723" s="267"/>
      <c r="L723" s="277"/>
    </row>
    <row r="724" spans="1:12" ht="32.25" customHeight="1">
      <c r="A724" s="261"/>
      <c r="B724" s="265"/>
      <c r="C724" s="265"/>
      <c r="D724" s="265"/>
      <c r="E724" s="265"/>
      <c r="F724" s="265"/>
      <c r="G724" s="265"/>
      <c r="H724" s="265"/>
      <c r="I724" s="265"/>
      <c r="J724" s="265"/>
      <c r="K724" s="267"/>
      <c r="L724" s="277"/>
    </row>
    <row r="725" spans="1:12" ht="32.25" customHeight="1">
      <c r="A725" s="261"/>
      <c r="B725" s="265"/>
      <c r="C725" s="265"/>
      <c r="D725" s="265"/>
      <c r="E725" s="265"/>
      <c r="F725" s="265"/>
      <c r="G725" s="265"/>
      <c r="H725" s="265"/>
      <c r="I725" s="265"/>
      <c r="J725" s="265"/>
      <c r="K725" s="267"/>
      <c r="L725" s="277"/>
    </row>
    <row r="726" spans="1:12" ht="32.25" customHeight="1">
      <c r="A726" s="261"/>
      <c r="B726" s="265"/>
      <c r="C726" s="277"/>
      <c r="D726" s="265"/>
      <c r="E726" s="265"/>
      <c r="F726" s="265"/>
      <c r="G726" s="265"/>
      <c r="H726" s="265"/>
      <c r="I726" s="265"/>
      <c r="J726" s="265"/>
      <c r="K726" s="267"/>
      <c r="L726" s="277"/>
    </row>
    <row r="727" spans="1:12" ht="32.25" customHeight="1">
      <c r="A727" s="261"/>
      <c r="B727" s="265"/>
      <c r="C727" s="277"/>
      <c r="D727" s="265"/>
      <c r="E727" s="265"/>
      <c r="F727" s="265"/>
      <c r="G727" s="265"/>
      <c r="H727" s="265"/>
      <c r="I727" s="265"/>
      <c r="J727" s="265"/>
      <c r="K727" s="267"/>
      <c r="L727" s="277"/>
    </row>
    <row r="728" spans="1:12" ht="32.25" customHeight="1">
      <c r="A728" s="261"/>
      <c r="B728" s="265"/>
      <c r="C728" s="265"/>
      <c r="D728" s="265"/>
      <c r="E728" s="265"/>
      <c r="F728" s="265"/>
      <c r="G728" s="265"/>
      <c r="H728" s="265"/>
      <c r="I728" s="265"/>
      <c r="J728" s="265"/>
      <c r="K728" s="267"/>
      <c r="L728" s="277"/>
    </row>
    <row r="729" spans="1:12" ht="32.25" customHeight="1">
      <c r="A729" s="261"/>
      <c r="B729" s="265"/>
      <c r="C729" s="265"/>
      <c r="D729" s="265"/>
      <c r="E729" s="265"/>
      <c r="F729" s="265"/>
      <c r="G729" s="265"/>
      <c r="H729" s="265"/>
      <c r="I729" s="265"/>
      <c r="J729" s="265"/>
      <c r="K729" s="267"/>
      <c r="L729" s="277"/>
    </row>
    <row r="730" spans="1:12" ht="32.25" customHeight="1">
      <c r="A730" s="261"/>
      <c r="B730" s="265"/>
      <c r="C730" s="265"/>
      <c r="D730" s="265"/>
      <c r="E730" s="265"/>
      <c r="F730" s="265"/>
      <c r="G730" s="265"/>
      <c r="H730" s="265"/>
      <c r="I730" s="265"/>
      <c r="J730" s="265"/>
      <c r="K730" s="267"/>
      <c r="L730" s="277"/>
    </row>
    <row r="731" spans="1:12" ht="32.25" customHeight="1">
      <c r="A731" s="261"/>
      <c r="B731" s="265"/>
      <c r="C731" s="265"/>
      <c r="D731" s="265"/>
      <c r="E731" s="265"/>
      <c r="F731" s="265"/>
      <c r="G731" s="265"/>
      <c r="H731" s="265"/>
      <c r="I731" s="265"/>
      <c r="J731" s="265"/>
      <c r="K731" s="267"/>
      <c r="L731" s="277"/>
    </row>
    <row r="732" spans="1:12" ht="32.25" customHeight="1">
      <c r="A732" s="261"/>
      <c r="B732" s="265"/>
      <c r="C732" s="265"/>
      <c r="D732" s="265"/>
      <c r="E732" s="265"/>
      <c r="F732" s="265"/>
      <c r="G732" s="265"/>
      <c r="H732" s="265"/>
      <c r="I732" s="265"/>
      <c r="J732" s="265"/>
      <c r="K732" s="267"/>
      <c r="L732" s="277"/>
    </row>
    <row r="733" spans="1:12" ht="32.25" customHeight="1">
      <c r="A733" s="261"/>
      <c r="B733" s="265"/>
      <c r="C733" s="265"/>
      <c r="D733" s="265"/>
      <c r="E733" s="265"/>
      <c r="F733" s="265"/>
      <c r="G733" s="265"/>
      <c r="H733" s="265"/>
      <c r="I733" s="265"/>
      <c r="J733" s="265"/>
      <c r="K733" s="267"/>
      <c r="L733" s="277"/>
    </row>
    <row r="734" spans="1:12" ht="32.25" customHeight="1">
      <c r="A734" s="261"/>
      <c r="B734" s="265"/>
      <c r="C734" s="265"/>
      <c r="D734" s="265"/>
      <c r="E734" s="265"/>
      <c r="F734" s="265"/>
      <c r="G734" s="265"/>
      <c r="H734" s="265"/>
      <c r="I734" s="265"/>
      <c r="J734" s="265"/>
      <c r="K734" s="267"/>
      <c r="L734" s="277"/>
    </row>
    <row r="735" spans="1:12" ht="32.25" customHeight="1">
      <c r="A735" s="261"/>
      <c r="B735" s="265"/>
      <c r="C735" s="265"/>
      <c r="D735" s="265"/>
      <c r="E735" s="265"/>
      <c r="F735" s="265"/>
      <c r="G735" s="265"/>
      <c r="H735" s="265"/>
      <c r="I735" s="265"/>
      <c r="J735" s="265"/>
      <c r="K735" s="267"/>
      <c r="L735" s="277"/>
    </row>
    <row r="736" spans="1:12" ht="32.25" customHeight="1">
      <c r="A736" s="261"/>
      <c r="B736" s="265"/>
      <c r="C736" s="265"/>
      <c r="D736" s="265"/>
      <c r="E736" s="265"/>
      <c r="F736" s="265"/>
      <c r="G736" s="265"/>
      <c r="H736" s="265"/>
      <c r="I736" s="265"/>
      <c r="J736" s="265"/>
      <c r="K736" s="267"/>
      <c r="L736" s="277"/>
    </row>
    <row r="737" spans="1:12" ht="32.25" customHeight="1">
      <c r="A737" s="261"/>
      <c r="B737" s="265"/>
      <c r="C737" s="265"/>
      <c r="D737" s="265"/>
      <c r="E737" s="265"/>
      <c r="F737" s="265"/>
      <c r="G737" s="265"/>
      <c r="H737" s="265"/>
      <c r="I737" s="265"/>
      <c r="J737" s="265"/>
      <c r="K737" s="267"/>
      <c r="L737" s="277"/>
    </row>
    <row r="738" spans="1:12" ht="32.25" customHeight="1">
      <c r="A738" s="261"/>
      <c r="B738" s="265"/>
      <c r="C738" s="265"/>
      <c r="D738" s="265"/>
      <c r="E738" s="265"/>
      <c r="F738" s="265"/>
      <c r="G738" s="265"/>
      <c r="H738" s="265"/>
      <c r="I738" s="265"/>
      <c r="J738" s="265"/>
      <c r="K738" s="267"/>
      <c r="L738" s="277"/>
    </row>
    <row r="739" spans="1:12" ht="32.25" customHeight="1">
      <c r="A739" s="261"/>
      <c r="B739" s="265"/>
      <c r="C739" s="265"/>
      <c r="D739" s="265"/>
      <c r="E739" s="265"/>
      <c r="F739" s="265"/>
      <c r="G739" s="265"/>
      <c r="H739" s="265"/>
      <c r="I739" s="265"/>
      <c r="J739" s="265"/>
      <c r="K739" s="267"/>
      <c r="L739" s="277"/>
    </row>
    <row r="740" spans="1:12" ht="32.25" customHeight="1">
      <c r="A740" s="261"/>
      <c r="B740" s="265"/>
      <c r="C740" s="265"/>
      <c r="D740" s="265"/>
      <c r="E740" s="265"/>
      <c r="F740" s="265"/>
      <c r="G740" s="265"/>
      <c r="H740" s="265"/>
      <c r="I740" s="265"/>
      <c r="J740" s="265"/>
      <c r="K740" s="267"/>
      <c r="L740" s="277"/>
    </row>
    <row r="741" spans="1:12" ht="32.25" customHeight="1">
      <c r="A741" s="261"/>
      <c r="B741" s="265"/>
      <c r="C741" s="265"/>
      <c r="D741" s="265"/>
      <c r="E741" s="265"/>
      <c r="F741" s="265"/>
      <c r="G741" s="265"/>
      <c r="H741" s="265"/>
      <c r="I741" s="265"/>
      <c r="J741" s="265"/>
      <c r="K741" s="267"/>
      <c r="L741" s="277"/>
    </row>
    <row r="742" spans="1:12" ht="32.25" customHeight="1">
      <c r="A742" s="261"/>
      <c r="B742" s="265"/>
      <c r="C742" s="265"/>
      <c r="D742" s="265"/>
      <c r="E742" s="265"/>
      <c r="F742" s="265"/>
      <c r="G742" s="265"/>
      <c r="H742" s="265"/>
      <c r="I742" s="265"/>
      <c r="J742" s="265"/>
      <c r="K742" s="267"/>
      <c r="L742" s="277"/>
    </row>
    <row r="743" spans="1:12" ht="32.25" customHeight="1">
      <c r="A743" s="261"/>
      <c r="B743" s="265"/>
      <c r="C743" s="265"/>
      <c r="D743" s="265"/>
      <c r="E743" s="265"/>
      <c r="F743" s="265"/>
      <c r="G743" s="265"/>
      <c r="H743" s="265"/>
      <c r="I743" s="265"/>
      <c r="J743" s="265"/>
      <c r="K743" s="267"/>
      <c r="L743" s="277"/>
    </row>
    <row r="744" spans="1:12" ht="32.25" customHeight="1">
      <c r="A744" s="261"/>
      <c r="B744" s="265"/>
      <c r="C744" s="265"/>
      <c r="D744" s="265"/>
      <c r="E744" s="265"/>
      <c r="F744" s="265"/>
      <c r="G744" s="265"/>
      <c r="H744" s="265"/>
      <c r="I744" s="265"/>
      <c r="J744" s="265"/>
      <c r="K744" s="267"/>
      <c r="L744" s="277"/>
    </row>
    <row r="745" spans="1:12" ht="32.25" customHeight="1">
      <c r="A745" s="261"/>
      <c r="B745" s="265"/>
      <c r="C745" s="265"/>
      <c r="D745" s="265"/>
      <c r="E745" s="265"/>
      <c r="F745" s="265"/>
      <c r="G745" s="265"/>
      <c r="H745" s="265"/>
      <c r="I745" s="265"/>
      <c r="J745" s="265"/>
      <c r="K745" s="267"/>
      <c r="L745" s="277"/>
    </row>
    <row r="746" spans="1:12" ht="32.25" customHeight="1">
      <c r="A746" s="261"/>
      <c r="B746" s="265"/>
      <c r="C746" s="265"/>
      <c r="D746" s="265"/>
      <c r="E746" s="265"/>
      <c r="F746" s="265"/>
      <c r="G746" s="265"/>
      <c r="H746" s="265"/>
      <c r="I746" s="265"/>
      <c r="J746" s="265"/>
      <c r="K746" s="267"/>
      <c r="L746" s="277"/>
    </row>
    <row r="747" spans="1:12" ht="32.25" customHeight="1">
      <c r="A747" s="261"/>
      <c r="B747" s="265"/>
      <c r="C747" s="265"/>
      <c r="D747" s="265"/>
      <c r="E747" s="265"/>
      <c r="F747" s="265"/>
      <c r="G747" s="265"/>
      <c r="H747" s="265"/>
      <c r="I747" s="265"/>
      <c r="J747" s="265"/>
      <c r="K747" s="267"/>
      <c r="L747" s="277"/>
    </row>
    <row r="748" spans="1:12" ht="32.25" customHeight="1">
      <c r="A748" s="261"/>
      <c r="B748" s="265"/>
      <c r="C748" s="265"/>
      <c r="D748" s="265"/>
      <c r="E748" s="265"/>
      <c r="F748" s="265"/>
      <c r="G748" s="265"/>
      <c r="H748" s="265"/>
      <c r="I748" s="265"/>
      <c r="J748" s="265"/>
      <c r="K748" s="267"/>
      <c r="L748" s="277"/>
    </row>
    <row r="749" spans="1:12" ht="32.25" customHeight="1">
      <c r="A749" s="261"/>
      <c r="B749" s="265"/>
      <c r="C749" s="265"/>
      <c r="D749" s="265"/>
      <c r="E749" s="265"/>
      <c r="F749" s="265"/>
      <c r="G749" s="265"/>
      <c r="H749" s="265"/>
      <c r="I749" s="265"/>
      <c r="J749" s="265"/>
      <c r="K749" s="267"/>
      <c r="L749" s="277"/>
    </row>
    <row r="750" spans="1:12" ht="32.25" customHeight="1">
      <c r="A750" s="261"/>
      <c r="B750" s="265"/>
      <c r="C750" s="265"/>
      <c r="D750" s="265"/>
      <c r="E750" s="265"/>
      <c r="F750" s="265"/>
      <c r="G750" s="265"/>
      <c r="H750" s="265"/>
      <c r="I750" s="265"/>
      <c r="J750" s="265"/>
      <c r="K750" s="267"/>
      <c r="L750" s="277"/>
    </row>
    <row r="751" spans="1:12" ht="32.25" customHeight="1">
      <c r="A751" s="261"/>
      <c r="B751" s="265"/>
      <c r="C751" s="265"/>
      <c r="D751" s="265"/>
      <c r="E751" s="265"/>
      <c r="F751" s="265"/>
      <c r="G751" s="265"/>
      <c r="H751" s="265"/>
      <c r="I751" s="265"/>
      <c r="J751" s="265"/>
      <c r="K751" s="267"/>
      <c r="L751" s="277"/>
    </row>
    <row r="752" spans="1:12" ht="32.25" customHeight="1">
      <c r="A752" s="261"/>
      <c r="B752" s="265"/>
      <c r="C752" s="265"/>
      <c r="D752" s="265"/>
      <c r="E752" s="265"/>
      <c r="F752" s="265"/>
      <c r="G752" s="265"/>
      <c r="H752" s="265"/>
      <c r="I752" s="265"/>
      <c r="J752" s="265"/>
      <c r="K752" s="267"/>
      <c r="L752" s="277"/>
    </row>
    <row r="753" spans="1:12" ht="32.25" customHeight="1">
      <c r="A753" s="261"/>
      <c r="B753" s="265"/>
      <c r="C753" s="265"/>
      <c r="D753" s="265"/>
      <c r="E753" s="265"/>
      <c r="F753" s="265"/>
      <c r="G753" s="265"/>
      <c r="H753" s="265"/>
      <c r="I753" s="265"/>
      <c r="J753" s="265"/>
      <c r="K753" s="267"/>
      <c r="L753" s="277"/>
    </row>
    <row r="754" spans="1:12" ht="32.25" customHeight="1">
      <c r="A754" s="261"/>
      <c r="B754" s="265"/>
      <c r="C754" s="265"/>
      <c r="D754" s="265"/>
      <c r="E754" s="265"/>
      <c r="F754" s="265"/>
      <c r="G754" s="265"/>
      <c r="H754" s="265"/>
      <c r="I754" s="265"/>
      <c r="J754" s="265"/>
      <c r="K754" s="267"/>
      <c r="L754" s="277"/>
    </row>
    <row r="755" spans="1:12" ht="32.25" customHeight="1">
      <c r="A755" s="261"/>
      <c r="B755" s="265"/>
      <c r="C755" s="265"/>
      <c r="D755" s="265"/>
      <c r="E755" s="265"/>
      <c r="F755" s="265"/>
      <c r="G755" s="265"/>
      <c r="H755" s="265"/>
      <c r="I755" s="265"/>
      <c r="J755" s="265"/>
      <c r="K755" s="267"/>
      <c r="L755" s="277"/>
    </row>
    <row r="756" spans="1:12" ht="32.25" customHeight="1">
      <c r="A756" s="261"/>
      <c r="B756" s="265"/>
      <c r="C756" s="265"/>
      <c r="D756" s="265"/>
      <c r="E756" s="265"/>
      <c r="F756" s="265"/>
      <c r="G756" s="265"/>
      <c r="H756" s="265"/>
      <c r="I756" s="265"/>
      <c r="J756" s="265"/>
      <c r="K756" s="267"/>
      <c r="L756" s="277"/>
    </row>
    <row r="757" spans="1:12" ht="32.25" customHeight="1">
      <c r="A757" s="261"/>
      <c r="B757" s="265"/>
      <c r="C757" s="265"/>
      <c r="D757" s="265"/>
      <c r="E757" s="265"/>
      <c r="F757" s="265"/>
      <c r="G757" s="265"/>
      <c r="H757" s="265"/>
      <c r="I757" s="265"/>
      <c r="J757" s="265"/>
      <c r="K757" s="267"/>
      <c r="L757" s="277"/>
    </row>
    <row r="758" spans="1:12" ht="32.25" customHeight="1">
      <c r="A758" s="261"/>
      <c r="B758" s="265"/>
      <c r="C758" s="265"/>
      <c r="D758" s="265"/>
      <c r="E758" s="265"/>
      <c r="F758" s="265"/>
      <c r="G758" s="265"/>
      <c r="H758" s="265"/>
      <c r="I758" s="265"/>
      <c r="J758" s="265"/>
      <c r="K758" s="267"/>
      <c r="L758" s="277"/>
    </row>
    <row r="759" spans="1:12" ht="32.25" customHeight="1">
      <c r="A759" s="261"/>
      <c r="B759" s="265"/>
      <c r="C759" s="265"/>
      <c r="D759" s="265"/>
      <c r="E759" s="265"/>
      <c r="F759" s="265"/>
      <c r="G759" s="265"/>
      <c r="H759" s="265"/>
      <c r="I759" s="265"/>
      <c r="J759" s="265"/>
      <c r="K759" s="267"/>
      <c r="L759" s="277"/>
    </row>
    <row r="760" spans="1:12" ht="32.25" customHeight="1">
      <c r="A760" s="261"/>
      <c r="B760" s="265"/>
      <c r="C760" s="265"/>
      <c r="D760" s="265"/>
      <c r="E760" s="265"/>
      <c r="F760" s="265"/>
      <c r="G760" s="265"/>
      <c r="H760" s="265"/>
      <c r="I760" s="265"/>
      <c r="J760" s="265"/>
      <c r="K760" s="267"/>
      <c r="L760" s="277"/>
    </row>
    <row r="761" spans="1:12" ht="32.25" customHeight="1">
      <c r="A761" s="261"/>
      <c r="B761" s="265"/>
      <c r="C761" s="265"/>
      <c r="D761" s="265"/>
      <c r="E761" s="265"/>
      <c r="F761" s="265"/>
      <c r="G761" s="265"/>
      <c r="H761" s="265"/>
      <c r="I761" s="265"/>
      <c r="J761" s="265"/>
      <c r="K761" s="267"/>
      <c r="L761" s="277"/>
    </row>
    <row r="762" spans="1:12" ht="32.25" customHeight="1">
      <c r="A762" s="261"/>
      <c r="B762" s="265"/>
      <c r="C762" s="265"/>
      <c r="D762" s="265"/>
      <c r="E762" s="265"/>
      <c r="F762" s="265"/>
      <c r="G762" s="265"/>
      <c r="H762" s="265"/>
      <c r="I762" s="265"/>
      <c r="J762" s="265"/>
      <c r="K762" s="267"/>
      <c r="L762" s="277"/>
    </row>
    <row r="763" spans="1:12" ht="32.25" customHeight="1">
      <c r="A763" s="261"/>
      <c r="B763" s="265"/>
      <c r="C763" s="265"/>
      <c r="D763" s="265"/>
      <c r="E763" s="265"/>
      <c r="F763" s="265"/>
      <c r="G763" s="265"/>
      <c r="H763" s="265"/>
      <c r="I763" s="265"/>
      <c r="J763" s="265"/>
      <c r="K763" s="267"/>
      <c r="L763" s="277"/>
    </row>
    <row r="764" spans="1:12" ht="32.25" customHeight="1">
      <c r="A764" s="261"/>
      <c r="B764" s="265"/>
      <c r="C764" s="265"/>
      <c r="D764" s="265"/>
      <c r="E764" s="265"/>
      <c r="F764" s="265"/>
      <c r="G764" s="265"/>
      <c r="H764" s="265"/>
      <c r="I764" s="265"/>
      <c r="J764" s="265"/>
      <c r="K764" s="267"/>
      <c r="L764" s="277"/>
    </row>
    <row r="765" spans="1:12" ht="32.25" customHeight="1">
      <c r="A765" s="261"/>
      <c r="B765" s="265"/>
      <c r="C765" s="265"/>
      <c r="D765" s="265"/>
      <c r="E765" s="265"/>
      <c r="F765" s="265"/>
      <c r="G765" s="265"/>
      <c r="H765" s="265"/>
      <c r="I765" s="265"/>
      <c r="J765" s="265"/>
      <c r="K765" s="267"/>
      <c r="L765" s="277"/>
    </row>
    <row r="766" spans="1:12" ht="32.25" customHeight="1">
      <c r="A766" s="261"/>
      <c r="B766" s="265"/>
      <c r="C766" s="265"/>
      <c r="D766" s="265"/>
      <c r="E766" s="265"/>
      <c r="F766" s="265"/>
      <c r="G766" s="265"/>
      <c r="H766" s="265"/>
      <c r="I766" s="265"/>
      <c r="J766" s="265"/>
      <c r="K766" s="267"/>
      <c r="L766" s="277"/>
    </row>
    <row r="767" spans="1:12" ht="32.25" customHeight="1">
      <c r="A767" s="261"/>
      <c r="B767" s="265"/>
      <c r="C767" s="265"/>
      <c r="D767" s="265"/>
      <c r="E767" s="265"/>
      <c r="F767" s="265"/>
      <c r="G767" s="265"/>
      <c r="H767" s="265"/>
      <c r="I767" s="265"/>
      <c r="J767" s="265"/>
      <c r="K767" s="267"/>
      <c r="L767" s="277"/>
    </row>
    <row r="768" spans="1:12" ht="32.25" customHeight="1">
      <c r="A768" s="261"/>
      <c r="B768" s="265"/>
      <c r="C768" s="265"/>
      <c r="D768" s="265"/>
      <c r="E768" s="265"/>
      <c r="F768" s="265"/>
      <c r="G768" s="265"/>
      <c r="H768" s="265"/>
      <c r="I768" s="265"/>
      <c r="J768" s="265"/>
      <c r="K768" s="267"/>
      <c r="L768" s="277"/>
    </row>
    <row r="769" spans="1:12" ht="32.25" customHeight="1">
      <c r="A769" s="261"/>
      <c r="B769" s="265"/>
      <c r="C769" s="265"/>
      <c r="D769" s="265"/>
      <c r="E769" s="265"/>
      <c r="F769" s="265"/>
      <c r="G769" s="265"/>
      <c r="H769" s="265"/>
      <c r="I769" s="265"/>
      <c r="J769" s="265"/>
      <c r="K769" s="267"/>
      <c r="L769" s="277"/>
    </row>
    <row r="770" spans="1:12" ht="32.25" customHeight="1">
      <c r="A770" s="261"/>
      <c r="B770" s="265"/>
      <c r="C770" s="265"/>
      <c r="D770" s="265"/>
      <c r="E770" s="265"/>
      <c r="F770" s="265"/>
      <c r="G770" s="265"/>
      <c r="H770" s="265"/>
      <c r="I770" s="265"/>
      <c r="J770" s="265"/>
      <c r="K770" s="267"/>
      <c r="L770" s="277"/>
    </row>
    <row r="771" spans="1:12" ht="32.25" customHeight="1">
      <c r="A771" s="261"/>
      <c r="B771" s="265"/>
      <c r="C771" s="265"/>
      <c r="D771" s="265"/>
      <c r="E771" s="265"/>
      <c r="F771" s="265"/>
      <c r="G771" s="265"/>
      <c r="H771" s="265"/>
      <c r="I771" s="265"/>
      <c r="J771" s="265"/>
      <c r="K771" s="267"/>
      <c r="L771" s="277"/>
    </row>
    <row r="772" spans="1:12" ht="32.25" customHeight="1">
      <c r="A772" s="261"/>
      <c r="B772" s="265"/>
      <c r="C772" s="265"/>
      <c r="D772" s="265"/>
      <c r="E772" s="265"/>
      <c r="F772" s="265"/>
      <c r="G772" s="265"/>
      <c r="H772" s="265"/>
      <c r="I772" s="265"/>
      <c r="J772" s="265"/>
      <c r="K772" s="267"/>
      <c r="L772" s="277"/>
    </row>
    <row r="773" spans="1:12" ht="32.25" customHeight="1">
      <c r="A773" s="261"/>
      <c r="B773" s="265"/>
      <c r="C773" s="265"/>
      <c r="D773" s="265"/>
      <c r="E773" s="265"/>
      <c r="F773" s="265"/>
      <c r="G773" s="265"/>
      <c r="H773" s="265"/>
      <c r="I773" s="265"/>
      <c r="J773" s="265"/>
      <c r="K773" s="267"/>
      <c r="L773" s="277"/>
    </row>
    <row r="774" spans="1:12" ht="32.25" customHeight="1">
      <c r="A774" s="261"/>
      <c r="B774" s="265"/>
      <c r="C774" s="265"/>
      <c r="D774" s="265"/>
      <c r="E774" s="265"/>
      <c r="F774" s="265"/>
      <c r="G774" s="265"/>
      <c r="H774" s="265"/>
      <c r="I774" s="265"/>
      <c r="J774" s="265"/>
      <c r="K774" s="267"/>
      <c r="L774" s="277"/>
    </row>
    <row r="775" spans="1:12" ht="32.25" customHeight="1">
      <c r="A775" s="261"/>
      <c r="B775" s="265"/>
      <c r="C775" s="265"/>
      <c r="D775" s="265"/>
      <c r="E775" s="265"/>
      <c r="F775" s="265"/>
      <c r="G775" s="265"/>
      <c r="H775" s="265"/>
      <c r="I775" s="265"/>
      <c r="J775" s="265"/>
      <c r="K775" s="267"/>
      <c r="L775" s="277"/>
    </row>
    <row r="776" spans="1:12" ht="32.25" customHeight="1">
      <c r="A776" s="261"/>
      <c r="B776" s="265"/>
      <c r="C776" s="265"/>
      <c r="D776" s="265"/>
      <c r="E776" s="265"/>
      <c r="F776" s="265"/>
      <c r="G776" s="265"/>
      <c r="H776" s="265"/>
      <c r="I776" s="265"/>
      <c r="J776" s="265"/>
      <c r="K776" s="267"/>
      <c r="L776" s="277"/>
    </row>
    <row r="777" spans="1:12" ht="32.25" customHeight="1">
      <c r="A777" s="261"/>
      <c r="B777" s="265"/>
      <c r="C777" s="265"/>
      <c r="D777" s="265"/>
      <c r="E777" s="265"/>
      <c r="F777" s="265"/>
      <c r="G777" s="265"/>
      <c r="H777" s="265"/>
      <c r="I777" s="265"/>
      <c r="J777" s="265"/>
      <c r="K777" s="267"/>
      <c r="L777" s="277"/>
    </row>
    <row r="778" spans="1:12" ht="32.25" customHeight="1">
      <c r="A778" s="261"/>
      <c r="B778" s="265"/>
      <c r="C778" s="265"/>
      <c r="D778" s="265"/>
      <c r="E778" s="265"/>
      <c r="F778" s="265"/>
      <c r="G778" s="265"/>
      <c r="H778" s="265"/>
      <c r="I778" s="265"/>
      <c r="J778" s="265"/>
      <c r="K778" s="267"/>
      <c r="L778" s="277"/>
    </row>
    <row r="779" spans="1:12" ht="32.25" customHeight="1">
      <c r="A779" s="261"/>
      <c r="B779" s="265"/>
      <c r="C779" s="265"/>
      <c r="D779" s="265"/>
      <c r="E779" s="265"/>
      <c r="F779" s="265"/>
      <c r="G779" s="265"/>
      <c r="H779" s="265"/>
      <c r="I779" s="265"/>
      <c r="J779" s="265"/>
      <c r="K779" s="267"/>
      <c r="L779" s="277"/>
    </row>
    <row r="780" spans="1:12" ht="32.25" customHeight="1">
      <c r="A780" s="261"/>
      <c r="B780" s="265"/>
      <c r="C780" s="265"/>
      <c r="D780" s="265"/>
      <c r="E780" s="265"/>
      <c r="F780" s="265"/>
      <c r="G780" s="265"/>
      <c r="H780" s="265"/>
      <c r="I780" s="265"/>
      <c r="J780" s="265"/>
      <c r="K780" s="267"/>
      <c r="L780" s="277"/>
    </row>
    <row r="781" spans="1:12" ht="32.25" customHeight="1">
      <c r="A781" s="261"/>
      <c r="B781" s="265"/>
      <c r="C781" s="265"/>
      <c r="D781" s="265"/>
      <c r="E781" s="265"/>
      <c r="F781" s="265"/>
      <c r="G781" s="265"/>
      <c r="H781" s="265"/>
      <c r="I781" s="265"/>
      <c r="J781" s="265"/>
      <c r="K781" s="267"/>
      <c r="L781" s="277"/>
    </row>
    <row r="782" spans="1:12" ht="32.25" customHeight="1">
      <c r="A782" s="261"/>
      <c r="B782" s="265"/>
      <c r="C782" s="265"/>
      <c r="D782" s="265"/>
      <c r="E782" s="265"/>
      <c r="F782" s="265"/>
      <c r="G782" s="265"/>
      <c r="H782" s="265"/>
      <c r="I782" s="265"/>
      <c r="J782" s="265"/>
      <c r="K782" s="267"/>
      <c r="L782" s="277"/>
    </row>
    <row r="783" spans="1:12" ht="32.25" customHeight="1">
      <c r="A783" s="261"/>
      <c r="B783" s="265"/>
      <c r="C783" s="265"/>
      <c r="D783" s="265"/>
      <c r="E783" s="265"/>
      <c r="F783" s="265"/>
      <c r="G783" s="265"/>
      <c r="H783" s="265"/>
      <c r="I783" s="265"/>
      <c r="J783" s="265"/>
      <c r="K783" s="267"/>
      <c r="L783" s="277"/>
    </row>
    <row r="784" spans="1:12" ht="32.25" customHeight="1">
      <c r="A784" s="261"/>
      <c r="B784" s="265"/>
      <c r="C784" s="265"/>
      <c r="D784" s="265"/>
      <c r="E784" s="265"/>
      <c r="F784" s="265"/>
      <c r="G784" s="265"/>
      <c r="H784" s="265"/>
      <c r="I784" s="265"/>
      <c r="J784" s="265"/>
      <c r="K784" s="267"/>
      <c r="L784" s="277"/>
    </row>
    <row r="785" spans="1:12" ht="32.25" customHeight="1">
      <c r="A785" s="261"/>
      <c r="B785" s="265"/>
      <c r="C785" s="265"/>
      <c r="D785" s="265"/>
      <c r="E785" s="265"/>
      <c r="F785" s="265"/>
      <c r="G785" s="265"/>
      <c r="H785" s="265"/>
      <c r="I785" s="265"/>
      <c r="J785" s="265"/>
      <c r="K785" s="267"/>
      <c r="L785" s="277"/>
    </row>
    <row r="786" spans="1:12" ht="32.25" customHeight="1">
      <c r="A786" s="261"/>
      <c r="B786" s="265"/>
      <c r="C786" s="265"/>
      <c r="D786" s="265"/>
      <c r="E786" s="265"/>
      <c r="F786" s="265"/>
      <c r="G786" s="265"/>
      <c r="H786" s="265"/>
      <c r="I786" s="265"/>
      <c r="J786" s="265"/>
      <c r="K786" s="267"/>
      <c r="L786" s="277"/>
    </row>
    <row r="787" spans="1:12" ht="32.25" customHeight="1">
      <c r="A787" s="261"/>
      <c r="B787" s="265"/>
      <c r="C787" s="265"/>
      <c r="D787" s="265"/>
      <c r="E787" s="265"/>
      <c r="F787" s="265"/>
      <c r="G787" s="265"/>
      <c r="H787" s="265"/>
      <c r="I787" s="265"/>
      <c r="J787" s="265"/>
      <c r="K787" s="267"/>
      <c r="L787" s="277"/>
    </row>
    <row r="788" spans="1:12" ht="32.25" customHeight="1">
      <c r="A788" s="261"/>
      <c r="B788" s="265"/>
      <c r="C788" s="265"/>
      <c r="D788" s="265"/>
      <c r="E788" s="265"/>
      <c r="F788" s="265"/>
      <c r="G788" s="265"/>
      <c r="H788" s="265"/>
      <c r="I788" s="265"/>
      <c r="J788" s="265"/>
      <c r="K788" s="267"/>
      <c r="L788" s="277"/>
    </row>
    <row r="789" spans="1:12" ht="32.25" customHeight="1">
      <c r="A789" s="261"/>
      <c r="B789" s="265"/>
      <c r="C789" s="265"/>
      <c r="D789" s="265"/>
      <c r="E789" s="265"/>
      <c r="F789" s="265"/>
      <c r="G789" s="265"/>
      <c r="H789" s="265"/>
      <c r="I789" s="265"/>
      <c r="J789" s="265"/>
      <c r="K789" s="267"/>
      <c r="L789" s="277"/>
    </row>
    <row r="790" spans="1:12" ht="32.25" customHeight="1">
      <c r="A790" s="261"/>
      <c r="B790" s="265"/>
      <c r="C790" s="265"/>
      <c r="D790" s="265"/>
      <c r="E790" s="265"/>
      <c r="F790" s="265"/>
      <c r="G790" s="265"/>
      <c r="H790" s="265"/>
      <c r="I790" s="265"/>
      <c r="J790" s="265"/>
      <c r="K790" s="267"/>
      <c r="L790" s="277"/>
    </row>
    <row r="791" spans="1:12" ht="32.25" customHeight="1">
      <c r="A791" s="261"/>
      <c r="B791" s="265"/>
      <c r="C791" s="265"/>
      <c r="D791" s="265"/>
      <c r="E791" s="265"/>
      <c r="F791" s="265"/>
      <c r="G791" s="265"/>
      <c r="H791" s="265"/>
      <c r="I791" s="265"/>
      <c r="J791" s="265"/>
      <c r="K791" s="267"/>
      <c r="L791" s="277"/>
    </row>
    <row r="792" spans="1:12" ht="32.25" customHeight="1">
      <c r="A792" s="261"/>
      <c r="B792" s="265"/>
      <c r="C792" s="265"/>
      <c r="D792" s="265"/>
      <c r="E792" s="265"/>
      <c r="F792" s="265"/>
      <c r="G792" s="265"/>
      <c r="H792" s="265"/>
      <c r="I792" s="265"/>
      <c r="J792" s="265"/>
      <c r="K792" s="267"/>
      <c r="L792" s="277"/>
    </row>
    <row r="793" spans="1:12" ht="32.25" customHeight="1">
      <c r="A793" s="261"/>
      <c r="B793" s="265"/>
      <c r="C793" s="265"/>
      <c r="D793" s="265"/>
      <c r="E793" s="265"/>
      <c r="F793" s="265"/>
      <c r="G793" s="265"/>
      <c r="H793" s="265"/>
      <c r="I793" s="265"/>
      <c r="J793" s="265"/>
      <c r="K793" s="267"/>
      <c r="L793" s="277"/>
    </row>
    <row r="794" spans="1:12" ht="32.25" customHeight="1">
      <c r="A794" s="261"/>
      <c r="B794" s="265"/>
      <c r="C794" s="265"/>
      <c r="D794" s="265"/>
      <c r="E794" s="265"/>
      <c r="F794" s="265"/>
      <c r="G794" s="265"/>
      <c r="H794" s="265"/>
      <c r="I794" s="265"/>
      <c r="J794" s="265"/>
      <c r="K794" s="267"/>
      <c r="L794" s="277"/>
    </row>
    <row r="795" spans="1:12" ht="32.25" customHeight="1">
      <c r="A795" s="261"/>
      <c r="B795" s="265"/>
      <c r="C795" s="265"/>
      <c r="D795" s="265"/>
      <c r="E795" s="265"/>
      <c r="F795" s="265"/>
      <c r="G795" s="265"/>
      <c r="H795" s="265"/>
      <c r="I795" s="265"/>
      <c r="J795" s="265"/>
      <c r="K795" s="267"/>
      <c r="L795" s="277"/>
    </row>
    <row r="796" spans="1:12" ht="32.25" customHeight="1">
      <c r="A796" s="261"/>
      <c r="B796" s="265"/>
      <c r="C796" s="265"/>
      <c r="D796" s="265"/>
      <c r="E796" s="265"/>
      <c r="F796" s="265"/>
      <c r="G796" s="265"/>
      <c r="H796" s="265"/>
      <c r="I796" s="265"/>
      <c r="J796" s="265"/>
      <c r="K796" s="267"/>
      <c r="L796" s="277"/>
    </row>
    <row r="797" spans="1:12" ht="32.25" customHeight="1">
      <c r="A797" s="261"/>
      <c r="B797" s="265"/>
      <c r="C797" s="265"/>
      <c r="D797" s="265"/>
      <c r="E797" s="265"/>
      <c r="F797" s="265"/>
      <c r="G797" s="265"/>
      <c r="H797" s="265"/>
      <c r="I797" s="265"/>
      <c r="J797" s="265"/>
      <c r="K797" s="267"/>
      <c r="L797" s="277"/>
    </row>
    <row r="798" spans="1:12" ht="32.25" customHeight="1">
      <c r="A798" s="261"/>
      <c r="B798" s="265"/>
      <c r="C798" s="265"/>
      <c r="D798" s="265"/>
      <c r="E798" s="265"/>
      <c r="F798" s="265"/>
      <c r="G798" s="265"/>
      <c r="H798" s="265"/>
      <c r="I798" s="265"/>
      <c r="J798" s="265"/>
      <c r="K798" s="267"/>
      <c r="L798" s="277"/>
    </row>
    <row r="799" spans="1:12" ht="32.25" customHeight="1">
      <c r="A799" s="261"/>
      <c r="B799" s="265"/>
      <c r="C799" s="265"/>
      <c r="D799" s="265"/>
      <c r="E799" s="265"/>
      <c r="F799" s="265"/>
      <c r="G799" s="265"/>
      <c r="H799" s="265"/>
      <c r="I799" s="265"/>
      <c r="J799" s="265"/>
      <c r="K799" s="267"/>
      <c r="L799" s="277"/>
    </row>
    <row r="800" spans="1:12" ht="32.25" customHeight="1">
      <c r="A800" s="261"/>
      <c r="B800" s="265"/>
      <c r="C800" s="265"/>
      <c r="D800" s="265"/>
      <c r="E800" s="265"/>
      <c r="F800" s="265"/>
      <c r="G800" s="265"/>
      <c r="H800" s="265"/>
      <c r="I800" s="265"/>
      <c r="J800" s="265"/>
      <c r="K800" s="267"/>
      <c r="L800" s="277"/>
    </row>
    <row r="801" spans="1:12" ht="32.25" customHeight="1">
      <c r="A801" s="261"/>
      <c r="B801" s="265"/>
      <c r="C801" s="265"/>
      <c r="D801" s="265"/>
      <c r="E801" s="265"/>
      <c r="F801" s="265"/>
      <c r="G801" s="265"/>
      <c r="H801" s="265"/>
      <c r="I801" s="265"/>
      <c r="J801" s="265"/>
      <c r="K801" s="267"/>
      <c r="L801" s="277"/>
    </row>
    <row r="802" spans="1:12" ht="32.25" customHeight="1">
      <c r="A802" s="261"/>
      <c r="B802" s="265"/>
      <c r="C802" s="265"/>
      <c r="D802" s="265"/>
      <c r="E802" s="265"/>
      <c r="F802" s="265"/>
      <c r="G802" s="265"/>
      <c r="H802" s="265"/>
      <c r="I802" s="265"/>
      <c r="J802" s="265"/>
      <c r="K802" s="267"/>
      <c r="L802" s="277"/>
    </row>
    <row r="803" spans="1:12" ht="32.25" customHeight="1">
      <c r="A803" s="261"/>
      <c r="B803" s="265"/>
      <c r="C803" s="265"/>
      <c r="D803" s="265"/>
      <c r="E803" s="265"/>
      <c r="F803" s="265"/>
      <c r="G803" s="265"/>
      <c r="H803" s="265"/>
      <c r="I803" s="265"/>
      <c r="J803" s="265"/>
      <c r="K803" s="267"/>
      <c r="L803" s="277"/>
    </row>
    <row r="804" spans="1:12" ht="32.25" customHeight="1">
      <c r="A804" s="261"/>
      <c r="B804" s="265"/>
      <c r="C804" s="265"/>
      <c r="D804" s="265"/>
      <c r="E804" s="265"/>
      <c r="F804" s="265"/>
      <c r="G804" s="265"/>
      <c r="H804" s="265"/>
      <c r="I804" s="265"/>
      <c r="J804" s="265"/>
      <c r="K804" s="267"/>
      <c r="L804" s="277"/>
    </row>
    <row r="805" spans="1:12" ht="32.25" customHeight="1">
      <c r="A805" s="261"/>
      <c r="B805" s="265"/>
      <c r="C805" s="265"/>
      <c r="D805" s="265"/>
      <c r="E805" s="265"/>
      <c r="F805" s="265"/>
      <c r="G805" s="265"/>
      <c r="H805" s="265"/>
      <c r="I805" s="265"/>
      <c r="J805" s="265"/>
      <c r="K805" s="267"/>
      <c r="L805" s="277"/>
    </row>
    <row r="806" spans="1:12" ht="32.25" customHeight="1">
      <c r="A806" s="261"/>
      <c r="B806" s="265"/>
      <c r="C806" s="265"/>
      <c r="D806" s="265"/>
      <c r="E806" s="265"/>
      <c r="F806" s="265"/>
      <c r="G806" s="265"/>
      <c r="H806" s="265"/>
      <c r="I806" s="265"/>
      <c r="J806" s="265"/>
      <c r="K806" s="267"/>
      <c r="L806" s="277"/>
    </row>
    <row r="807" spans="1:12" ht="32.25" customHeight="1">
      <c r="A807" s="261"/>
      <c r="B807" s="265"/>
      <c r="C807" s="265"/>
      <c r="D807" s="265"/>
      <c r="E807" s="265"/>
      <c r="F807" s="265"/>
      <c r="G807" s="265"/>
      <c r="H807" s="265"/>
      <c r="I807" s="265"/>
      <c r="J807" s="265"/>
      <c r="K807" s="267"/>
      <c r="L807" s="277"/>
    </row>
    <row r="808" spans="1:12" ht="32.25" customHeight="1">
      <c r="A808" s="261"/>
      <c r="B808" s="265"/>
      <c r="C808" s="265"/>
      <c r="D808" s="265"/>
      <c r="E808" s="265"/>
      <c r="F808" s="265"/>
      <c r="G808" s="265"/>
      <c r="H808" s="265"/>
      <c r="I808" s="265"/>
      <c r="J808" s="265"/>
      <c r="K808" s="267"/>
      <c r="L808" s="277"/>
    </row>
    <row r="809" spans="1:12" ht="32.25" customHeight="1">
      <c r="A809" s="261"/>
      <c r="B809" s="265"/>
      <c r="C809" s="265"/>
      <c r="D809" s="265"/>
      <c r="E809" s="265"/>
      <c r="F809" s="265"/>
      <c r="G809" s="265"/>
      <c r="H809" s="265"/>
      <c r="I809" s="265"/>
      <c r="J809" s="265"/>
      <c r="K809" s="267"/>
      <c r="L809" s="277"/>
    </row>
    <row r="810" spans="1:12" ht="32.25" customHeight="1">
      <c r="A810" s="261"/>
      <c r="B810" s="265"/>
      <c r="C810" s="265"/>
      <c r="D810" s="265"/>
      <c r="E810" s="265"/>
      <c r="F810" s="265"/>
      <c r="G810" s="265"/>
      <c r="H810" s="265"/>
      <c r="I810" s="265"/>
      <c r="J810" s="265"/>
      <c r="K810" s="267"/>
      <c r="L810" s="277"/>
    </row>
    <row r="811" spans="1:12" ht="32.25" customHeight="1">
      <c r="A811" s="261"/>
      <c r="B811" s="265"/>
      <c r="C811" s="265"/>
      <c r="D811" s="265"/>
      <c r="E811" s="265"/>
      <c r="F811" s="265"/>
      <c r="G811" s="265"/>
      <c r="H811" s="265"/>
      <c r="I811" s="265"/>
      <c r="J811" s="265"/>
      <c r="K811" s="267"/>
      <c r="L811" s="277"/>
    </row>
    <row r="812" spans="1:12" ht="32.25" customHeight="1">
      <c r="A812" s="261"/>
      <c r="B812" s="265"/>
      <c r="C812" s="265"/>
      <c r="D812" s="265"/>
      <c r="E812" s="265"/>
      <c r="F812" s="265"/>
      <c r="G812" s="265"/>
      <c r="H812" s="265"/>
      <c r="I812" s="265"/>
      <c r="J812" s="265"/>
      <c r="K812" s="267"/>
      <c r="L812" s="277"/>
    </row>
    <row r="813" spans="1:12" ht="32.25" customHeight="1">
      <c r="A813" s="261"/>
      <c r="B813" s="265"/>
      <c r="C813" s="265"/>
      <c r="D813" s="265"/>
      <c r="E813" s="265"/>
      <c r="F813" s="265"/>
      <c r="G813" s="265"/>
      <c r="H813" s="265"/>
      <c r="I813" s="265"/>
      <c r="J813" s="265"/>
      <c r="K813" s="267"/>
      <c r="L813" s="277"/>
    </row>
    <row r="814" spans="1:12" ht="32.25" customHeight="1">
      <c r="A814" s="261"/>
      <c r="B814" s="265"/>
      <c r="C814" s="265"/>
      <c r="D814" s="265"/>
      <c r="E814" s="265"/>
      <c r="F814" s="265"/>
      <c r="G814" s="265"/>
      <c r="H814" s="265"/>
      <c r="I814" s="265"/>
      <c r="J814" s="265"/>
      <c r="K814" s="267"/>
      <c r="L814" s="277"/>
    </row>
    <row r="815" spans="1:12" ht="32.25" customHeight="1">
      <c r="A815" s="261"/>
      <c r="B815" s="265"/>
      <c r="C815" s="265"/>
      <c r="D815" s="265"/>
      <c r="E815" s="265"/>
      <c r="F815" s="265"/>
      <c r="G815" s="265"/>
      <c r="H815" s="265"/>
      <c r="I815" s="265"/>
      <c r="J815" s="265"/>
      <c r="K815" s="267"/>
      <c r="L815" s="277"/>
    </row>
    <row r="816" spans="1:12" ht="32.25" customHeight="1">
      <c r="A816" s="261"/>
      <c r="B816" s="265"/>
      <c r="C816" s="265"/>
      <c r="D816" s="265"/>
      <c r="E816" s="265"/>
      <c r="F816" s="265"/>
      <c r="G816" s="265"/>
      <c r="H816" s="265"/>
      <c r="I816" s="265"/>
      <c r="J816" s="265"/>
      <c r="K816" s="267"/>
      <c r="L816" s="277"/>
    </row>
    <row r="817" spans="1:12" ht="32.25" customHeight="1">
      <c r="A817" s="261"/>
      <c r="B817" s="265"/>
      <c r="C817" s="265"/>
      <c r="D817" s="265"/>
      <c r="E817" s="265"/>
      <c r="F817" s="265"/>
      <c r="G817" s="265"/>
      <c r="H817" s="265"/>
      <c r="I817" s="265"/>
      <c r="J817" s="265"/>
      <c r="K817" s="267"/>
      <c r="L817" s="277"/>
    </row>
    <row r="818" spans="1:12" ht="32.25" customHeight="1">
      <c r="A818" s="261"/>
      <c r="B818" s="265"/>
      <c r="C818" s="265"/>
      <c r="D818" s="265"/>
      <c r="E818" s="265"/>
      <c r="F818" s="265"/>
      <c r="G818" s="265"/>
      <c r="H818" s="265"/>
      <c r="I818" s="265"/>
      <c r="J818" s="265"/>
      <c r="K818" s="267"/>
      <c r="L818" s="277"/>
    </row>
    <row r="819" spans="1:12" ht="32.25" customHeight="1">
      <c r="A819" s="261"/>
      <c r="B819" s="265"/>
      <c r="C819" s="265"/>
      <c r="D819" s="265"/>
      <c r="E819" s="265"/>
      <c r="F819" s="265"/>
      <c r="G819" s="265"/>
      <c r="H819" s="265"/>
      <c r="I819" s="265"/>
      <c r="J819" s="265"/>
      <c r="K819" s="267"/>
      <c r="L819" s="277"/>
    </row>
    <row r="820" spans="1:12" ht="32.25" customHeight="1">
      <c r="A820" s="261"/>
      <c r="B820" s="265"/>
      <c r="C820" s="265"/>
      <c r="D820" s="265"/>
      <c r="E820" s="265"/>
      <c r="F820" s="265"/>
      <c r="G820" s="265"/>
      <c r="H820" s="265"/>
      <c r="I820" s="265"/>
      <c r="J820" s="265"/>
      <c r="K820" s="267"/>
      <c r="L820" s="277"/>
    </row>
    <row r="821" spans="1:12" ht="32.25" customHeight="1">
      <c r="A821" s="261"/>
      <c r="B821" s="265"/>
      <c r="C821" s="265"/>
      <c r="D821" s="265"/>
      <c r="E821" s="265"/>
      <c r="F821" s="265"/>
      <c r="G821" s="265"/>
      <c r="H821" s="265"/>
      <c r="I821" s="265"/>
      <c r="J821" s="265"/>
      <c r="K821" s="267"/>
      <c r="L821" s="277"/>
    </row>
    <row r="822" spans="1:12" ht="32.25" customHeight="1">
      <c r="A822" s="261"/>
      <c r="B822" s="265"/>
      <c r="C822" s="265"/>
      <c r="D822" s="265"/>
      <c r="E822" s="265"/>
      <c r="F822" s="265"/>
      <c r="G822" s="265"/>
      <c r="H822" s="265"/>
      <c r="I822" s="265"/>
      <c r="J822" s="265"/>
      <c r="K822" s="267"/>
      <c r="L822" s="277"/>
    </row>
    <row r="823" spans="1:12" ht="32.25" customHeight="1">
      <c r="A823" s="261"/>
      <c r="B823" s="265"/>
      <c r="C823" s="265"/>
      <c r="D823" s="265"/>
      <c r="E823" s="265"/>
      <c r="F823" s="265"/>
      <c r="G823" s="265"/>
      <c r="H823" s="265"/>
      <c r="I823" s="265"/>
      <c r="J823" s="265"/>
      <c r="K823" s="267"/>
      <c r="L823" s="277"/>
    </row>
    <row r="824" spans="1:12" ht="32.25" customHeight="1">
      <c r="A824" s="261"/>
      <c r="B824" s="265"/>
      <c r="C824" s="265"/>
      <c r="D824" s="265"/>
      <c r="E824" s="265"/>
      <c r="F824" s="265"/>
      <c r="G824" s="265"/>
      <c r="H824" s="265"/>
      <c r="I824" s="265"/>
      <c r="J824" s="265"/>
      <c r="K824" s="267"/>
      <c r="L824" s="277"/>
    </row>
    <row r="825" spans="1:12" ht="32.25" customHeight="1">
      <c r="A825" s="261"/>
      <c r="B825" s="265"/>
      <c r="C825" s="265"/>
      <c r="D825" s="265"/>
      <c r="E825" s="265"/>
      <c r="F825" s="265"/>
      <c r="G825" s="265"/>
      <c r="H825" s="265"/>
      <c r="I825" s="265"/>
      <c r="J825" s="265"/>
      <c r="K825" s="267"/>
      <c r="L825" s="277"/>
    </row>
    <row r="826" spans="1:12" ht="32.25" customHeight="1">
      <c r="A826" s="261"/>
      <c r="B826" s="265"/>
      <c r="C826" s="265"/>
      <c r="D826" s="265"/>
      <c r="E826" s="265"/>
      <c r="F826" s="265"/>
      <c r="G826" s="265"/>
      <c r="H826" s="265"/>
      <c r="I826" s="265"/>
      <c r="J826" s="265"/>
      <c r="K826" s="267"/>
      <c r="L826" s="277"/>
    </row>
    <row r="827" spans="1:12" ht="32.25" customHeight="1">
      <c r="A827" s="261"/>
      <c r="B827" s="265"/>
      <c r="C827" s="265"/>
      <c r="D827" s="265"/>
      <c r="E827" s="265"/>
      <c r="F827" s="265"/>
      <c r="G827" s="265"/>
      <c r="H827" s="265"/>
      <c r="I827" s="265"/>
      <c r="J827" s="265"/>
      <c r="K827" s="267"/>
      <c r="L827" s="277"/>
    </row>
    <row r="828" spans="1:12" ht="32.25" customHeight="1">
      <c r="A828" s="261"/>
      <c r="B828" s="265"/>
      <c r="C828" s="265"/>
      <c r="D828" s="265"/>
      <c r="E828" s="265"/>
      <c r="F828" s="265"/>
      <c r="G828" s="265"/>
      <c r="H828" s="265"/>
      <c r="I828" s="265"/>
      <c r="J828" s="265"/>
      <c r="K828" s="267"/>
      <c r="L828" s="277"/>
    </row>
    <row r="829" spans="1:12" ht="32.25" customHeight="1">
      <c r="A829" s="261"/>
      <c r="B829" s="265"/>
      <c r="C829" s="265"/>
      <c r="D829" s="265"/>
      <c r="E829" s="265"/>
      <c r="F829" s="265"/>
      <c r="G829" s="265"/>
      <c r="H829" s="265"/>
      <c r="I829" s="265"/>
      <c r="J829" s="265"/>
      <c r="K829" s="267"/>
      <c r="L829" s="277"/>
    </row>
    <row r="830" spans="1:12" ht="32.25" customHeight="1">
      <c r="A830" s="261"/>
      <c r="B830" s="265"/>
      <c r="C830" s="265"/>
      <c r="D830" s="265"/>
      <c r="E830" s="265"/>
      <c r="F830" s="265"/>
      <c r="G830" s="265"/>
      <c r="H830" s="265"/>
      <c r="I830" s="265"/>
      <c r="J830" s="265"/>
      <c r="K830" s="267"/>
      <c r="L830" s="277"/>
    </row>
    <row r="831" spans="1:12" ht="32.25" customHeight="1">
      <c r="A831" s="261"/>
      <c r="B831" s="265"/>
      <c r="C831" s="265"/>
      <c r="D831" s="265"/>
      <c r="E831" s="265"/>
      <c r="F831" s="265"/>
      <c r="G831" s="265"/>
      <c r="H831" s="265"/>
      <c r="I831" s="265"/>
      <c r="J831" s="265"/>
      <c r="K831" s="267"/>
      <c r="L831" s="277"/>
    </row>
    <row r="832" spans="1:12" ht="32.25" customHeight="1">
      <c r="A832" s="261"/>
      <c r="B832" s="265"/>
      <c r="C832" s="265"/>
      <c r="D832" s="265"/>
      <c r="E832" s="265"/>
      <c r="F832" s="265"/>
      <c r="G832" s="265"/>
      <c r="H832" s="265"/>
      <c r="I832" s="265"/>
      <c r="J832" s="265"/>
      <c r="K832" s="267"/>
      <c r="L832" s="277"/>
    </row>
    <row r="833" spans="1:12" ht="32.25" customHeight="1">
      <c r="A833" s="261"/>
      <c r="B833" s="265"/>
      <c r="C833" s="265"/>
      <c r="D833" s="265"/>
      <c r="E833" s="265"/>
      <c r="F833" s="265"/>
      <c r="G833" s="265"/>
      <c r="H833" s="265"/>
      <c r="I833" s="265"/>
      <c r="J833" s="265"/>
      <c r="K833" s="267"/>
      <c r="L833" s="277"/>
    </row>
    <row r="834" spans="1:12" ht="32.25" customHeight="1">
      <c r="A834" s="261"/>
      <c r="B834" s="265"/>
      <c r="C834" s="265"/>
      <c r="D834" s="265"/>
      <c r="E834" s="265"/>
      <c r="F834" s="265"/>
      <c r="G834" s="265"/>
      <c r="H834" s="265"/>
      <c r="I834" s="265"/>
      <c r="J834" s="265"/>
      <c r="K834" s="267"/>
      <c r="L834" s="277"/>
    </row>
    <row r="835" spans="1:12" ht="32.25" customHeight="1">
      <c r="A835" s="261"/>
      <c r="B835" s="265"/>
      <c r="C835" s="265"/>
      <c r="D835" s="265"/>
      <c r="E835" s="265"/>
      <c r="F835" s="265"/>
      <c r="G835" s="265"/>
      <c r="H835" s="265"/>
      <c r="I835" s="265"/>
      <c r="J835" s="265"/>
      <c r="K835" s="267"/>
      <c r="L835" s="277"/>
    </row>
    <row r="836" spans="1:12" ht="32.25" customHeight="1">
      <c r="A836" s="261"/>
      <c r="B836" s="265"/>
      <c r="C836" s="265"/>
      <c r="D836" s="265"/>
      <c r="E836" s="265"/>
      <c r="F836" s="265"/>
      <c r="G836" s="265"/>
      <c r="H836" s="265"/>
      <c r="I836" s="265"/>
      <c r="J836" s="265"/>
      <c r="K836" s="267"/>
      <c r="L836" s="277"/>
    </row>
    <row r="837" spans="1:12" ht="32.25" customHeight="1">
      <c r="A837" s="261"/>
      <c r="B837" s="265"/>
      <c r="C837" s="265"/>
      <c r="D837" s="265"/>
      <c r="E837" s="265"/>
      <c r="F837" s="265"/>
      <c r="G837" s="265"/>
      <c r="H837" s="265"/>
      <c r="I837" s="265"/>
      <c r="J837" s="265"/>
      <c r="K837" s="267"/>
      <c r="L837" s="277"/>
    </row>
    <row r="838" spans="1:12" ht="32.25" customHeight="1">
      <c r="A838" s="261"/>
      <c r="B838" s="265"/>
      <c r="C838" s="265"/>
      <c r="D838" s="265"/>
      <c r="E838" s="265"/>
      <c r="F838" s="265"/>
      <c r="G838" s="265"/>
      <c r="H838" s="265"/>
      <c r="I838" s="265"/>
      <c r="J838" s="265"/>
      <c r="K838" s="267"/>
      <c r="L838" s="277"/>
    </row>
    <row r="839" spans="1:12" ht="32.25" customHeight="1">
      <c r="A839" s="261"/>
      <c r="B839" s="265"/>
      <c r="C839" s="265"/>
      <c r="D839" s="265"/>
      <c r="E839" s="265"/>
      <c r="F839" s="265"/>
      <c r="G839" s="265"/>
      <c r="H839" s="265"/>
      <c r="I839" s="265"/>
      <c r="J839" s="265"/>
      <c r="K839" s="267"/>
      <c r="L839" s="277"/>
    </row>
    <row r="840" spans="1:12" ht="32.25" customHeight="1">
      <c r="A840" s="261"/>
      <c r="B840" s="265"/>
      <c r="C840" s="265"/>
      <c r="D840" s="265"/>
      <c r="E840" s="265"/>
      <c r="F840" s="265"/>
      <c r="G840" s="265"/>
      <c r="H840" s="265"/>
      <c r="I840" s="265"/>
      <c r="J840" s="265"/>
      <c r="K840" s="267"/>
      <c r="L840" s="277"/>
    </row>
    <row r="841" spans="1:12" ht="32.25" customHeight="1">
      <c r="A841" s="261"/>
      <c r="B841" s="265"/>
      <c r="C841" s="265"/>
      <c r="D841" s="265"/>
      <c r="E841" s="265"/>
      <c r="F841" s="265"/>
      <c r="G841" s="265"/>
      <c r="H841" s="265"/>
      <c r="I841" s="265"/>
      <c r="J841" s="265"/>
      <c r="K841" s="267"/>
      <c r="L841" s="277"/>
    </row>
    <row r="842" spans="1:12" ht="32.25" customHeight="1">
      <c r="A842" s="261"/>
      <c r="B842" s="265"/>
      <c r="C842" s="265"/>
      <c r="D842" s="265"/>
      <c r="E842" s="265"/>
      <c r="F842" s="265"/>
      <c r="G842" s="265"/>
      <c r="H842" s="265"/>
      <c r="I842" s="265"/>
      <c r="J842" s="265"/>
      <c r="K842" s="267"/>
      <c r="L842" s="277"/>
    </row>
    <row r="843" spans="1:12" ht="32.25" customHeight="1">
      <c r="A843" s="261"/>
      <c r="B843" s="265"/>
      <c r="C843" s="265"/>
      <c r="D843" s="265"/>
      <c r="E843" s="265"/>
      <c r="F843" s="265"/>
      <c r="G843" s="265"/>
      <c r="H843" s="265"/>
      <c r="I843" s="265"/>
      <c r="J843" s="265"/>
      <c r="K843" s="267"/>
      <c r="L843" s="277"/>
    </row>
    <row r="844" spans="1:12" ht="32.25" customHeight="1">
      <c r="A844" s="261"/>
      <c r="B844" s="265"/>
      <c r="C844" s="265"/>
      <c r="D844" s="265"/>
      <c r="E844" s="265"/>
      <c r="F844" s="265"/>
      <c r="G844" s="265"/>
      <c r="H844" s="265"/>
      <c r="I844" s="265"/>
      <c r="J844" s="265"/>
      <c r="K844" s="267"/>
      <c r="L844" s="277"/>
    </row>
    <row r="845" spans="1:12" ht="32.25" customHeight="1">
      <c r="A845" s="261"/>
      <c r="B845" s="265"/>
      <c r="C845" s="265"/>
      <c r="D845" s="265"/>
      <c r="E845" s="265"/>
      <c r="F845" s="265"/>
      <c r="G845" s="265"/>
      <c r="H845" s="265"/>
      <c r="I845" s="265"/>
      <c r="J845" s="265"/>
      <c r="K845" s="267"/>
      <c r="L845" s="277"/>
    </row>
    <row r="846" spans="1:12" ht="32.25" customHeight="1">
      <c r="A846" s="261"/>
      <c r="B846" s="265"/>
      <c r="C846" s="265"/>
      <c r="D846" s="265"/>
      <c r="E846" s="265"/>
      <c r="F846" s="265"/>
      <c r="G846" s="265"/>
      <c r="H846" s="265"/>
      <c r="I846" s="265"/>
      <c r="J846" s="265"/>
      <c r="K846" s="267"/>
      <c r="L846" s="277"/>
    </row>
    <row r="847" spans="1:12" ht="32.25" customHeight="1">
      <c r="A847" s="261"/>
      <c r="B847" s="265"/>
      <c r="C847" s="265"/>
      <c r="D847" s="265"/>
      <c r="E847" s="265"/>
      <c r="F847" s="265"/>
      <c r="G847" s="265"/>
      <c r="H847" s="265"/>
      <c r="I847" s="265"/>
      <c r="J847" s="265"/>
      <c r="K847" s="267"/>
      <c r="L847" s="277"/>
    </row>
    <row r="848" spans="1:12" ht="32.25" customHeight="1">
      <c r="A848" s="261"/>
      <c r="B848" s="265"/>
      <c r="C848" s="265"/>
      <c r="D848" s="265"/>
      <c r="E848" s="265"/>
      <c r="F848" s="265"/>
      <c r="G848" s="265"/>
      <c r="H848" s="265"/>
      <c r="I848" s="265"/>
      <c r="J848" s="265"/>
      <c r="K848" s="267"/>
      <c r="L848" s="277"/>
    </row>
    <row r="849" spans="1:12" ht="32.25" customHeight="1">
      <c r="A849" s="261"/>
      <c r="B849" s="265"/>
      <c r="C849" s="265"/>
      <c r="D849" s="265"/>
      <c r="E849" s="265"/>
      <c r="F849" s="265"/>
      <c r="G849" s="265"/>
      <c r="H849" s="265"/>
      <c r="I849" s="265"/>
      <c r="J849" s="265"/>
      <c r="K849" s="267"/>
      <c r="L849" s="277"/>
    </row>
    <row r="850" spans="1:12" ht="32.25" customHeight="1">
      <c r="A850" s="261"/>
      <c r="B850" s="265"/>
      <c r="C850" s="265"/>
      <c r="D850" s="265"/>
      <c r="E850" s="265"/>
      <c r="F850" s="265"/>
      <c r="G850" s="265"/>
      <c r="H850" s="265"/>
      <c r="I850" s="265"/>
      <c r="J850" s="265"/>
      <c r="K850" s="267"/>
      <c r="L850" s="277"/>
    </row>
    <row r="851" spans="1:12" ht="32.25" customHeight="1">
      <c r="A851" s="261"/>
      <c r="B851" s="265"/>
      <c r="C851" s="265"/>
      <c r="D851" s="265"/>
      <c r="E851" s="265"/>
      <c r="F851" s="265"/>
      <c r="G851" s="265"/>
      <c r="H851" s="265"/>
      <c r="I851" s="265"/>
      <c r="J851" s="265"/>
      <c r="K851" s="267"/>
      <c r="L851" s="277"/>
    </row>
    <row r="852" spans="1:12" ht="32.25" customHeight="1">
      <c r="A852" s="261"/>
      <c r="B852" s="265"/>
      <c r="C852" s="265"/>
      <c r="D852" s="265"/>
      <c r="E852" s="265"/>
      <c r="F852" s="265"/>
      <c r="G852" s="265"/>
      <c r="H852" s="265"/>
      <c r="I852" s="265"/>
      <c r="J852" s="265"/>
      <c r="K852" s="267"/>
      <c r="L852" s="277"/>
    </row>
    <row r="853" spans="1:12" ht="32.25" customHeight="1">
      <c r="A853" s="261"/>
      <c r="B853" s="265"/>
      <c r="C853" s="265"/>
      <c r="D853" s="265"/>
      <c r="E853" s="265"/>
      <c r="F853" s="265"/>
      <c r="G853" s="265"/>
      <c r="H853" s="265"/>
      <c r="I853" s="265"/>
      <c r="J853" s="265"/>
      <c r="K853" s="267"/>
      <c r="L853" s="277"/>
    </row>
    <row r="854" spans="1:12" ht="32.25" customHeight="1">
      <c r="A854" s="261"/>
      <c r="B854" s="265"/>
      <c r="C854" s="265"/>
      <c r="D854" s="265"/>
      <c r="E854" s="265"/>
      <c r="F854" s="265"/>
      <c r="G854" s="265"/>
      <c r="H854" s="265"/>
      <c r="I854" s="265"/>
      <c r="J854" s="265"/>
      <c r="K854" s="267"/>
      <c r="L854" s="277"/>
    </row>
    <row r="855" spans="1:12" ht="32.25" customHeight="1">
      <c r="A855" s="261"/>
      <c r="B855" s="265"/>
      <c r="C855" s="265"/>
      <c r="D855" s="265"/>
      <c r="E855" s="265"/>
      <c r="F855" s="265"/>
      <c r="G855" s="265"/>
      <c r="H855" s="265"/>
      <c r="I855" s="265"/>
      <c r="J855" s="265"/>
      <c r="K855" s="267"/>
      <c r="L855" s="277"/>
    </row>
    <row r="856" spans="1:12" ht="32.25" customHeight="1">
      <c r="A856" s="261"/>
      <c r="B856" s="265"/>
      <c r="C856" s="265"/>
      <c r="D856" s="265"/>
      <c r="E856" s="265"/>
      <c r="F856" s="265"/>
      <c r="G856" s="265"/>
      <c r="H856" s="265"/>
      <c r="I856" s="265"/>
      <c r="J856" s="265"/>
      <c r="K856" s="267"/>
      <c r="L856" s="277"/>
    </row>
    <row r="857" spans="1:12" ht="32.25" customHeight="1">
      <c r="A857" s="261"/>
      <c r="B857" s="265"/>
      <c r="C857" s="265"/>
      <c r="D857" s="265"/>
      <c r="E857" s="265"/>
      <c r="F857" s="265"/>
      <c r="G857" s="265"/>
      <c r="H857" s="265"/>
      <c r="I857" s="265"/>
      <c r="J857" s="265"/>
      <c r="K857" s="267"/>
      <c r="L857" s="277"/>
    </row>
    <row r="858" spans="1:12" ht="32.25" customHeight="1">
      <c r="A858" s="261"/>
      <c r="B858" s="265"/>
      <c r="C858" s="265"/>
      <c r="D858" s="265"/>
      <c r="E858" s="265"/>
      <c r="F858" s="265"/>
      <c r="G858" s="265"/>
      <c r="H858" s="265"/>
      <c r="I858" s="265"/>
      <c r="J858" s="265"/>
      <c r="K858" s="267"/>
      <c r="L858" s="277"/>
    </row>
    <row r="859" spans="1:12" ht="32.25" customHeight="1">
      <c r="A859" s="261"/>
      <c r="B859" s="265"/>
      <c r="C859" s="265"/>
      <c r="D859" s="265"/>
      <c r="E859" s="265"/>
      <c r="F859" s="265"/>
      <c r="G859" s="265"/>
      <c r="H859" s="265"/>
      <c r="I859" s="265"/>
      <c r="J859" s="265"/>
      <c r="K859" s="267"/>
      <c r="L859" s="277"/>
    </row>
    <row r="860" spans="1:12" ht="32.25" customHeight="1">
      <c r="A860" s="261"/>
      <c r="B860" s="265"/>
      <c r="C860" s="265"/>
      <c r="D860" s="265"/>
      <c r="E860" s="265"/>
      <c r="F860" s="265"/>
      <c r="G860" s="265"/>
      <c r="H860" s="265"/>
      <c r="I860" s="265"/>
      <c r="J860" s="265"/>
      <c r="K860" s="267"/>
      <c r="L860" s="277"/>
    </row>
    <row r="861" spans="1:12" ht="32.25" customHeight="1">
      <c r="A861" s="261"/>
      <c r="B861" s="265"/>
      <c r="C861" s="265"/>
      <c r="D861" s="265"/>
      <c r="E861" s="265"/>
      <c r="F861" s="265"/>
      <c r="G861" s="265"/>
      <c r="H861" s="265"/>
      <c r="I861" s="265"/>
      <c r="J861" s="265"/>
      <c r="K861" s="267"/>
      <c r="L861" s="277"/>
    </row>
    <row r="862" spans="1:12" ht="32.25" customHeight="1">
      <c r="A862" s="261"/>
      <c r="B862" s="265"/>
      <c r="C862" s="265"/>
      <c r="D862" s="265"/>
      <c r="E862" s="265"/>
      <c r="F862" s="265"/>
      <c r="G862" s="265"/>
      <c r="H862" s="265"/>
      <c r="I862" s="265"/>
      <c r="J862" s="265"/>
      <c r="K862" s="267"/>
      <c r="L862" s="277"/>
    </row>
    <row r="863" spans="1:12" ht="32.25" customHeight="1">
      <c r="A863" s="261"/>
      <c r="B863" s="265"/>
      <c r="C863" s="265"/>
      <c r="D863" s="265"/>
      <c r="E863" s="265"/>
      <c r="F863" s="265"/>
      <c r="G863" s="265"/>
      <c r="H863" s="265"/>
      <c r="I863" s="265"/>
      <c r="J863" s="265"/>
      <c r="K863" s="267"/>
      <c r="L863" s="277"/>
    </row>
    <row r="864" spans="1:12" ht="32.25" customHeight="1">
      <c r="A864" s="261"/>
      <c r="B864" s="265"/>
      <c r="C864" s="265"/>
      <c r="D864" s="265"/>
      <c r="E864" s="265"/>
      <c r="F864" s="265"/>
      <c r="G864" s="265"/>
      <c r="H864" s="265"/>
      <c r="I864" s="265"/>
      <c r="J864" s="265"/>
      <c r="K864" s="267"/>
      <c r="L864" s="277"/>
    </row>
    <row r="865" spans="1:12" ht="32.25" customHeight="1">
      <c r="A865" s="261"/>
      <c r="B865" s="265"/>
      <c r="C865" s="265"/>
      <c r="D865" s="265"/>
      <c r="E865" s="265"/>
      <c r="F865" s="265"/>
      <c r="G865" s="265"/>
      <c r="H865" s="265"/>
      <c r="I865" s="265"/>
      <c r="J865" s="265"/>
      <c r="K865" s="267"/>
      <c r="L865" s="277"/>
    </row>
    <row r="866" spans="1:12" ht="32.25" customHeight="1">
      <c r="A866" s="261"/>
      <c r="B866" s="265"/>
      <c r="C866" s="265"/>
      <c r="D866" s="265"/>
      <c r="E866" s="265"/>
      <c r="F866" s="265"/>
      <c r="G866" s="265"/>
      <c r="H866" s="265"/>
      <c r="I866" s="265"/>
      <c r="J866" s="265"/>
      <c r="K866" s="267"/>
      <c r="L866" s="277"/>
    </row>
    <row r="867" spans="1:12" ht="32.25" customHeight="1">
      <c r="A867" s="261"/>
      <c r="B867" s="265"/>
      <c r="C867" s="265"/>
      <c r="D867" s="265"/>
      <c r="E867" s="265"/>
      <c r="F867" s="265"/>
      <c r="G867" s="265"/>
      <c r="H867" s="265"/>
      <c r="I867" s="265"/>
      <c r="J867" s="265"/>
      <c r="K867" s="267"/>
      <c r="L867" s="277"/>
    </row>
    <row r="868" spans="1:12" ht="32.25" customHeight="1">
      <c r="A868" s="261"/>
      <c r="B868" s="265"/>
      <c r="C868" s="265"/>
      <c r="D868" s="265"/>
      <c r="E868" s="265"/>
      <c r="F868" s="265"/>
      <c r="G868" s="265"/>
      <c r="H868" s="265"/>
      <c r="I868" s="265"/>
      <c r="J868" s="265"/>
      <c r="K868" s="267"/>
      <c r="L868" s="277"/>
    </row>
    <row r="869" spans="1:12" ht="32.25" customHeight="1">
      <c r="A869" s="261"/>
      <c r="B869" s="265"/>
      <c r="C869" s="265"/>
      <c r="D869" s="265"/>
      <c r="E869" s="265"/>
      <c r="F869" s="265"/>
      <c r="G869" s="265"/>
      <c r="H869" s="265"/>
      <c r="I869" s="265"/>
      <c r="J869" s="265"/>
      <c r="K869" s="267"/>
      <c r="L869" s="277"/>
    </row>
    <row r="870" spans="1:12" ht="32.25" customHeight="1">
      <c r="A870" s="261"/>
      <c r="B870" s="265"/>
      <c r="C870" s="265"/>
      <c r="D870" s="265"/>
      <c r="E870" s="265"/>
      <c r="F870" s="265"/>
      <c r="G870" s="265"/>
      <c r="H870" s="265"/>
      <c r="I870" s="265"/>
      <c r="J870" s="265"/>
      <c r="K870" s="267"/>
      <c r="L870" s="277"/>
    </row>
    <row r="871" spans="1:12" ht="32.25" customHeight="1">
      <c r="A871" s="261"/>
      <c r="B871" s="265"/>
      <c r="C871" s="265"/>
      <c r="D871" s="265"/>
      <c r="E871" s="265"/>
      <c r="F871" s="265"/>
      <c r="G871" s="265"/>
      <c r="H871" s="265"/>
      <c r="I871" s="265"/>
      <c r="J871" s="265"/>
      <c r="K871" s="267"/>
      <c r="L871" s="277"/>
    </row>
    <row r="872" spans="1:12" ht="32.25" customHeight="1">
      <c r="A872" s="261"/>
      <c r="B872" s="265"/>
      <c r="C872" s="265"/>
      <c r="D872" s="265"/>
      <c r="E872" s="265"/>
      <c r="F872" s="265"/>
      <c r="G872" s="265"/>
      <c r="H872" s="265"/>
      <c r="I872" s="265"/>
      <c r="J872" s="265"/>
      <c r="K872" s="267"/>
      <c r="L872" s="277"/>
    </row>
    <row r="873" spans="1:12" ht="32.25" customHeight="1">
      <c r="A873" s="261"/>
      <c r="B873" s="265"/>
      <c r="C873" s="265"/>
      <c r="D873" s="265"/>
      <c r="E873" s="265"/>
      <c r="F873" s="265"/>
      <c r="G873" s="265"/>
      <c r="H873" s="265"/>
      <c r="I873" s="265"/>
      <c r="J873" s="265"/>
      <c r="K873" s="267"/>
      <c r="L873" s="277"/>
    </row>
    <row r="874" spans="1:12" ht="32.25" customHeight="1">
      <c r="A874" s="261"/>
      <c r="B874" s="265"/>
      <c r="C874" s="265"/>
      <c r="D874" s="265"/>
      <c r="E874" s="265"/>
      <c r="F874" s="265"/>
      <c r="G874" s="265"/>
      <c r="H874" s="265"/>
      <c r="I874" s="265"/>
      <c r="J874" s="265"/>
      <c r="K874" s="267"/>
      <c r="L874" s="277"/>
    </row>
    <row r="875" spans="1:12" ht="32.25" customHeight="1">
      <c r="A875" s="261"/>
      <c r="B875" s="265"/>
      <c r="C875" s="265"/>
      <c r="D875" s="265"/>
      <c r="E875" s="265"/>
      <c r="F875" s="265"/>
      <c r="G875" s="265"/>
      <c r="H875" s="265"/>
      <c r="I875" s="265"/>
      <c r="J875" s="265"/>
      <c r="K875" s="267"/>
      <c r="L875" s="277"/>
    </row>
    <row r="876" spans="1:12" ht="32.25" customHeight="1">
      <c r="A876" s="261"/>
      <c r="B876" s="265"/>
      <c r="C876" s="265"/>
      <c r="D876" s="265"/>
      <c r="E876" s="265"/>
      <c r="F876" s="265"/>
      <c r="G876" s="265"/>
      <c r="H876" s="265"/>
      <c r="I876" s="265"/>
      <c r="J876" s="265"/>
      <c r="K876" s="267"/>
      <c r="L876" s="277"/>
    </row>
    <row r="877" spans="1:12" ht="32.25" customHeight="1">
      <c r="A877" s="261"/>
      <c r="B877" s="265"/>
      <c r="C877" s="265"/>
      <c r="D877" s="265"/>
      <c r="E877" s="265"/>
      <c r="F877" s="265"/>
      <c r="G877" s="265"/>
      <c r="H877" s="265"/>
      <c r="I877" s="265"/>
      <c r="J877" s="265"/>
      <c r="K877" s="267"/>
      <c r="L877" s="277"/>
    </row>
    <row r="878" spans="1:12" ht="32.25" customHeight="1">
      <c r="A878" s="261"/>
      <c r="B878" s="265"/>
      <c r="C878" s="265"/>
      <c r="D878" s="265"/>
      <c r="E878" s="265"/>
      <c r="F878" s="265"/>
      <c r="G878" s="265"/>
      <c r="H878" s="265"/>
      <c r="I878" s="265"/>
      <c r="J878" s="265"/>
      <c r="K878" s="267"/>
      <c r="L878" s="277"/>
    </row>
    <row r="879" spans="1:12" ht="32.25" customHeight="1">
      <c r="A879" s="261"/>
      <c r="B879" s="265"/>
      <c r="C879" s="265"/>
      <c r="D879" s="265"/>
      <c r="E879" s="265"/>
      <c r="F879" s="265"/>
      <c r="G879" s="265"/>
      <c r="H879" s="265"/>
      <c r="I879" s="265"/>
      <c r="J879" s="265"/>
      <c r="K879" s="267"/>
      <c r="L879" s="277"/>
    </row>
    <row r="880" spans="1:12" ht="32.25" customHeight="1">
      <c r="A880" s="261"/>
      <c r="B880" s="265"/>
      <c r="C880" s="265"/>
      <c r="D880" s="265"/>
      <c r="E880" s="265"/>
      <c r="F880" s="265"/>
      <c r="G880" s="265"/>
      <c r="H880" s="265"/>
      <c r="I880" s="265"/>
      <c r="J880" s="265"/>
      <c r="K880" s="267"/>
      <c r="L880" s="277"/>
    </row>
    <row r="881" spans="1:12" ht="32.25" customHeight="1">
      <c r="A881" s="261"/>
      <c r="B881" s="265"/>
      <c r="C881" s="265"/>
      <c r="D881" s="265"/>
      <c r="E881" s="265"/>
      <c r="F881" s="265"/>
      <c r="G881" s="265"/>
      <c r="H881" s="265"/>
      <c r="I881" s="265"/>
      <c r="J881" s="265"/>
      <c r="K881" s="267"/>
      <c r="L881" s="277"/>
    </row>
    <row r="882" spans="1:12" ht="32.25" customHeight="1">
      <c r="A882" s="261"/>
      <c r="B882" s="265"/>
      <c r="C882" s="265"/>
      <c r="D882" s="265"/>
      <c r="E882" s="265"/>
      <c r="F882" s="265"/>
      <c r="G882" s="265"/>
      <c r="H882" s="265"/>
      <c r="I882" s="265"/>
      <c r="J882" s="265"/>
      <c r="K882" s="267"/>
      <c r="L882" s="277"/>
    </row>
    <row r="883" spans="1:12" ht="32.25" customHeight="1">
      <c r="A883" s="261"/>
      <c r="B883" s="265"/>
      <c r="C883" s="265"/>
      <c r="D883" s="265"/>
      <c r="E883" s="265"/>
      <c r="F883" s="265"/>
      <c r="G883" s="265"/>
      <c r="H883" s="265"/>
      <c r="I883" s="265"/>
      <c r="J883" s="265"/>
      <c r="K883" s="267"/>
      <c r="L883" s="277"/>
    </row>
    <row r="884" spans="1:12" ht="32.25" customHeight="1">
      <c r="A884" s="261"/>
      <c r="B884" s="265"/>
      <c r="C884" s="265"/>
      <c r="D884" s="265"/>
      <c r="E884" s="265"/>
      <c r="F884" s="265"/>
      <c r="G884" s="265"/>
      <c r="H884" s="265"/>
      <c r="I884" s="265"/>
      <c r="J884" s="265"/>
      <c r="K884" s="267"/>
      <c r="L884" s="277"/>
    </row>
    <row r="885" spans="1:12" ht="32.25" customHeight="1">
      <c r="A885" s="261"/>
      <c r="B885" s="265"/>
      <c r="C885" s="265"/>
      <c r="D885" s="265"/>
      <c r="E885" s="265"/>
      <c r="F885" s="265"/>
      <c r="G885" s="265"/>
      <c r="H885" s="265"/>
      <c r="I885" s="265"/>
      <c r="J885" s="265"/>
      <c r="K885" s="267"/>
      <c r="L885" s="277"/>
    </row>
    <row r="886" spans="1:12" ht="32.25" customHeight="1">
      <c r="A886" s="261"/>
      <c r="B886" s="265"/>
      <c r="C886" s="265"/>
      <c r="D886" s="265"/>
      <c r="E886" s="265"/>
      <c r="F886" s="265"/>
      <c r="G886" s="265"/>
      <c r="H886" s="265"/>
      <c r="I886" s="265"/>
      <c r="J886" s="265"/>
      <c r="K886" s="267"/>
      <c r="L886" s="277"/>
    </row>
    <row r="887" spans="1:12" ht="32.25" customHeight="1">
      <c r="A887" s="261"/>
      <c r="B887" s="265"/>
      <c r="C887" s="265"/>
      <c r="D887" s="265"/>
      <c r="E887" s="265"/>
      <c r="F887" s="265"/>
      <c r="G887" s="265"/>
      <c r="H887" s="265"/>
      <c r="I887" s="265"/>
      <c r="J887" s="265"/>
      <c r="K887" s="267"/>
      <c r="L887" s="277"/>
    </row>
    <row r="888" spans="1:12" ht="32.25" customHeight="1">
      <c r="A888" s="261"/>
      <c r="B888" s="265"/>
      <c r="C888" s="265"/>
      <c r="D888" s="265"/>
      <c r="E888" s="265"/>
      <c r="F888" s="265"/>
      <c r="G888" s="265"/>
      <c r="H888" s="265"/>
      <c r="I888" s="265"/>
      <c r="J888" s="265"/>
      <c r="K888" s="267"/>
      <c r="L888" s="277"/>
    </row>
    <row r="889" spans="1:12" ht="32.25" customHeight="1">
      <c r="A889" s="261"/>
      <c r="B889" s="265"/>
      <c r="C889" s="265"/>
      <c r="D889" s="265"/>
      <c r="E889" s="265"/>
      <c r="F889" s="265"/>
      <c r="G889" s="265"/>
      <c r="H889" s="265"/>
      <c r="I889" s="265"/>
      <c r="J889" s="265"/>
      <c r="K889" s="267"/>
      <c r="L889" s="277"/>
    </row>
    <row r="890" spans="1:12" ht="32.25" customHeight="1">
      <c r="A890" s="261"/>
      <c r="B890" s="265"/>
      <c r="C890" s="265"/>
      <c r="D890" s="265"/>
      <c r="E890" s="265"/>
      <c r="F890" s="265"/>
      <c r="G890" s="265"/>
      <c r="H890" s="265"/>
      <c r="I890" s="265"/>
      <c r="J890" s="265"/>
      <c r="K890" s="267"/>
      <c r="L890" s="277"/>
    </row>
    <row r="891" spans="1:12" ht="32.25" customHeight="1">
      <c r="A891" s="261"/>
      <c r="B891" s="265"/>
      <c r="C891" s="265"/>
      <c r="D891" s="265"/>
      <c r="E891" s="265"/>
      <c r="F891" s="265"/>
      <c r="G891" s="265"/>
      <c r="H891" s="265"/>
      <c r="I891" s="265"/>
      <c r="J891" s="265"/>
      <c r="K891" s="267"/>
      <c r="L891" s="277"/>
    </row>
    <row r="892" spans="1:12" ht="32.25" customHeight="1">
      <c r="A892" s="261"/>
      <c r="B892" s="265"/>
      <c r="C892" s="265"/>
      <c r="D892" s="265"/>
      <c r="E892" s="265"/>
      <c r="F892" s="265"/>
      <c r="G892" s="265"/>
      <c r="H892" s="265"/>
      <c r="I892" s="265"/>
      <c r="J892" s="265"/>
      <c r="K892" s="267"/>
      <c r="L892" s="277"/>
    </row>
    <row r="893" spans="1:12" ht="32.25" customHeight="1">
      <c r="A893" s="261"/>
      <c r="B893" s="265"/>
      <c r="C893" s="265"/>
      <c r="D893" s="265"/>
      <c r="E893" s="265"/>
      <c r="F893" s="265"/>
      <c r="G893" s="265"/>
      <c r="H893" s="265"/>
      <c r="I893" s="265"/>
      <c r="J893" s="265"/>
      <c r="K893" s="267"/>
      <c r="L893" s="277"/>
    </row>
    <row r="894" spans="1:12" ht="32.25" customHeight="1">
      <c r="A894" s="261"/>
      <c r="B894" s="265"/>
      <c r="C894" s="265"/>
      <c r="D894" s="265"/>
      <c r="E894" s="265"/>
      <c r="F894" s="265"/>
      <c r="G894" s="265"/>
      <c r="H894" s="265"/>
      <c r="I894" s="265"/>
      <c r="J894" s="265"/>
      <c r="K894" s="267"/>
      <c r="L894" s="277"/>
    </row>
    <row r="895" spans="1:12" ht="32.25" customHeight="1">
      <c r="A895" s="261"/>
      <c r="B895" s="265"/>
      <c r="C895" s="265"/>
      <c r="D895" s="265"/>
      <c r="E895" s="265"/>
      <c r="F895" s="265"/>
      <c r="G895" s="265"/>
      <c r="H895" s="265"/>
      <c r="I895" s="265"/>
      <c r="J895" s="265"/>
      <c r="K895" s="267"/>
      <c r="L895" s="277"/>
    </row>
    <row r="896" spans="1:12" ht="32.25" customHeight="1">
      <c r="A896" s="261"/>
      <c r="B896" s="265"/>
      <c r="C896" s="265"/>
      <c r="D896" s="265"/>
      <c r="E896" s="265"/>
      <c r="F896" s="265"/>
      <c r="G896" s="265"/>
      <c r="H896" s="265"/>
      <c r="I896" s="265"/>
      <c r="J896" s="265"/>
      <c r="K896" s="267"/>
      <c r="L896" s="277"/>
    </row>
    <row r="897" spans="1:12" ht="32.25" customHeight="1">
      <c r="A897" s="261"/>
      <c r="B897" s="265"/>
      <c r="C897" s="265"/>
      <c r="D897" s="265"/>
      <c r="E897" s="265"/>
      <c r="F897" s="265"/>
      <c r="G897" s="265"/>
      <c r="H897" s="265"/>
      <c r="I897" s="265"/>
      <c r="J897" s="265"/>
      <c r="K897" s="267"/>
      <c r="L897" s="277"/>
    </row>
    <row r="898" spans="1:12" ht="32.25" customHeight="1">
      <c r="A898" s="261"/>
      <c r="B898" s="265"/>
      <c r="C898" s="265"/>
      <c r="D898" s="265"/>
      <c r="E898" s="265"/>
      <c r="F898" s="265"/>
      <c r="G898" s="265"/>
      <c r="H898" s="265"/>
      <c r="I898" s="265"/>
      <c r="J898" s="265"/>
      <c r="K898" s="267"/>
      <c r="L898" s="277"/>
    </row>
    <row r="899" spans="1:12" ht="32.25" customHeight="1">
      <c r="A899" s="261"/>
      <c r="B899" s="265"/>
      <c r="C899" s="265"/>
      <c r="D899" s="265"/>
      <c r="E899" s="265"/>
      <c r="F899" s="265"/>
      <c r="G899" s="265"/>
      <c r="H899" s="265"/>
      <c r="I899" s="265"/>
      <c r="J899" s="265"/>
      <c r="K899" s="267"/>
      <c r="L899" s="277"/>
    </row>
    <row r="900" spans="1:12" ht="32.25" customHeight="1">
      <c r="A900" s="261"/>
      <c r="B900" s="265"/>
      <c r="C900" s="265"/>
      <c r="D900" s="265"/>
      <c r="E900" s="265"/>
      <c r="F900" s="265"/>
      <c r="G900" s="265"/>
      <c r="H900" s="265"/>
      <c r="I900" s="265"/>
      <c r="J900" s="265"/>
      <c r="K900" s="267"/>
      <c r="L900" s="277"/>
    </row>
    <row r="901" spans="1:12" ht="32.25" customHeight="1">
      <c r="A901" s="261"/>
      <c r="B901" s="265"/>
      <c r="C901" s="265"/>
      <c r="D901" s="265"/>
      <c r="E901" s="265"/>
      <c r="F901" s="265"/>
      <c r="G901" s="265"/>
      <c r="H901" s="265"/>
      <c r="I901" s="265"/>
      <c r="J901" s="265"/>
      <c r="K901" s="267"/>
      <c r="L901" s="277"/>
    </row>
    <row r="902" spans="1:12" ht="32.25" customHeight="1">
      <c r="A902" s="261"/>
      <c r="B902" s="265"/>
      <c r="C902" s="265"/>
      <c r="D902" s="265"/>
      <c r="E902" s="265"/>
      <c r="F902" s="265"/>
      <c r="G902" s="265"/>
      <c r="H902" s="265"/>
      <c r="I902" s="265"/>
      <c r="J902" s="265"/>
      <c r="K902" s="267"/>
      <c r="L902" s="277"/>
    </row>
    <row r="903" spans="1:12" ht="32.25" customHeight="1">
      <c r="A903" s="261"/>
      <c r="B903" s="265"/>
      <c r="C903" s="265"/>
      <c r="D903" s="265"/>
      <c r="E903" s="265"/>
      <c r="F903" s="265"/>
      <c r="G903" s="265"/>
      <c r="H903" s="265"/>
      <c r="I903" s="265"/>
      <c r="J903" s="265"/>
      <c r="K903" s="267"/>
      <c r="L903" s="277"/>
    </row>
    <row r="904" spans="1:12" ht="32.25" customHeight="1">
      <c r="A904" s="261"/>
      <c r="B904" s="265"/>
      <c r="C904" s="265"/>
      <c r="D904" s="265"/>
      <c r="E904" s="265"/>
      <c r="F904" s="265"/>
      <c r="G904" s="265"/>
      <c r="H904" s="265"/>
      <c r="I904" s="265"/>
      <c r="J904" s="265"/>
      <c r="K904" s="267"/>
      <c r="L904" s="277"/>
    </row>
    <row r="905" spans="1:12" ht="32.25" customHeight="1">
      <c r="A905" s="261"/>
      <c r="B905" s="265"/>
      <c r="C905" s="265"/>
      <c r="D905" s="265"/>
      <c r="E905" s="265"/>
      <c r="F905" s="265"/>
      <c r="G905" s="265"/>
      <c r="H905" s="265"/>
      <c r="I905" s="265"/>
      <c r="J905" s="265"/>
      <c r="K905" s="267"/>
      <c r="L905" s="277"/>
    </row>
    <row r="906" spans="1:12" ht="32.25" customHeight="1">
      <c r="A906" s="261"/>
      <c r="B906" s="265"/>
      <c r="C906" s="265"/>
      <c r="D906" s="265"/>
      <c r="E906" s="265"/>
      <c r="F906" s="265"/>
      <c r="G906" s="265"/>
      <c r="H906" s="265"/>
      <c r="I906" s="265"/>
      <c r="J906" s="265"/>
      <c r="K906" s="267"/>
      <c r="L906" s="277"/>
    </row>
    <row r="907" spans="1:12" ht="32.25" customHeight="1">
      <c r="A907" s="261"/>
      <c r="B907" s="265"/>
      <c r="C907" s="265"/>
      <c r="D907" s="265"/>
      <c r="E907" s="265"/>
      <c r="F907" s="265"/>
      <c r="G907" s="265"/>
      <c r="H907" s="265"/>
      <c r="I907" s="265"/>
      <c r="J907" s="265"/>
      <c r="K907" s="267"/>
      <c r="L907" s="277"/>
    </row>
    <row r="908" spans="1:12" ht="32.25" customHeight="1">
      <c r="A908" s="261"/>
      <c r="B908" s="265"/>
      <c r="C908" s="265"/>
      <c r="D908" s="265"/>
      <c r="E908" s="265"/>
      <c r="F908" s="265"/>
      <c r="G908" s="265"/>
      <c r="H908" s="265"/>
      <c r="I908" s="265"/>
      <c r="J908" s="265"/>
      <c r="K908" s="267"/>
      <c r="L908" s="277"/>
    </row>
    <row r="909" spans="1:12" ht="32.25" customHeight="1">
      <c r="A909" s="261"/>
      <c r="B909" s="265"/>
      <c r="C909" s="265"/>
      <c r="D909" s="265"/>
      <c r="E909" s="265"/>
      <c r="F909" s="265"/>
      <c r="G909" s="265"/>
      <c r="H909" s="265"/>
      <c r="I909" s="265"/>
      <c r="J909" s="265"/>
      <c r="K909" s="267"/>
      <c r="L909" s="277"/>
    </row>
    <row r="910" spans="1:12" ht="32.25" customHeight="1">
      <c r="A910" s="261"/>
      <c r="B910" s="265"/>
      <c r="C910" s="265"/>
      <c r="D910" s="265"/>
      <c r="E910" s="265"/>
      <c r="F910" s="265"/>
      <c r="G910" s="265"/>
      <c r="H910" s="265"/>
      <c r="I910" s="265"/>
      <c r="J910" s="265"/>
      <c r="K910" s="267"/>
      <c r="L910" s="277"/>
    </row>
    <row r="911" spans="1:12" ht="32.25" customHeight="1">
      <c r="A911" s="261"/>
      <c r="B911" s="265"/>
      <c r="C911" s="265"/>
      <c r="D911" s="265"/>
      <c r="E911" s="265"/>
      <c r="F911" s="265"/>
      <c r="G911" s="265"/>
      <c r="H911" s="265"/>
      <c r="I911" s="265"/>
      <c r="J911" s="265"/>
      <c r="K911" s="267"/>
      <c r="L911" s="277"/>
    </row>
    <row r="912" spans="1:12" ht="32.25" customHeight="1">
      <c r="A912" s="261"/>
      <c r="B912" s="265"/>
      <c r="C912" s="265"/>
      <c r="D912" s="265"/>
      <c r="E912" s="265"/>
      <c r="F912" s="265"/>
      <c r="G912" s="265"/>
      <c r="H912" s="265"/>
      <c r="I912" s="265"/>
      <c r="J912" s="265"/>
      <c r="K912" s="267"/>
      <c r="L912" s="277"/>
    </row>
    <row r="913" spans="1:12" ht="32.25" customHeight="1">
      <c r="A913" s="261"/>
      <c r="B913" s="265"/>
      <c r="C913" s="265"/>
      <c r="D913" s="265"/>
      <c r="E913" s="265"/>
      <c r="F913" s="265"/>
      <c r="G913" s="265"/>
      <c r="H913" s="265"/>
      <c r="I913" s="265"/>
      <c r="J913" s="265"/>
      <c r="K913" s="267"/>
      <c r="L913" s="277"/>
    </row>
    <row r="914" spans="1:12" ht="32.25" customHeight="1">
      <c r="A914" s="261"/>
      <c r="B914" s="265"/>
      <c r="C914" s="265"/>
      <c r="D914" s="265"/>
      <c r="E914" s="265"/>
      <c r="F914" s="265"/>
      <c r="G914" s="265"/>
      <c r="H914" s="265"/>
      <c r="I914" s="265"/>
      <c r="J914" s="265"/>
      <c r="K914" s="267"/>
      <c r="L914" s="277"/>
    </row>
    <row r="915" spans="1:12" ht="32.25" customHeight="1">
      <c r="A915" s="261"/>
      <c r="B915" s="265"/>
      <c r="C915" s="265"/>
      <c r="D915" s="265"/>
      <c r="E915" s="265"/>
      <c r="F915" s="265"/>
      <c r="G915" s="265"/>
      <c r="H915" s="265"/>
      <c r="I915" s="265"/>
      <c r="J915" s="265"/>
      <c r="K915" s="267"/>
      <c r="L915" s="277"/>
    </row>
    <row r="916" spans="1:12" ht="32.25" customHeight="1">
      <c r="A916" s="261"/>
      <c r="B916" s="265"/>
      <c r="C916" s="265"/>
      <c r="D916" s="265"/>
      <c r="E916" s="265"/>
      <c r="F916" s="265"/>
      <c r="G916" s="265"/>
      <c r="H916" s="265"/>
      <c r="I916" s="265"/>
      <c r="J916" s="265"/>
      <c r="K916" s="267"/>
      <c r="L916" s="277"/>
    </row>
    <row r="917" spans="1:12" ht="32.25" customHeight="1">
      <c r="A917" s="261"/>
      <c r="B917" s="265"/>
      <c r="C917" s="265"/>
      <c r="D917" s="265"/>
      <c r="E917" s="265"/>
      <c r="F917" s="265"/>
      <c r="G917" s="265"/>
      <c r="H917" s="265"/>
      <c r="I917" s="265"/>
      <c r="J917" s="265"/>
      <c r="K917" s="267"/>
      <c r="L917" s="277"/>
    </row>
    <row r="918" spans="1:12" ht="32.25" customHeight="1">
      <c r="A918" s="261"/>
      <c r="B918" s="265"/>
      <c r="C918" s="265"/>
      <c r="D918" s="265"/>
      <c r="E918" s="265"/>
      <c r="F918" s="265"/>
      <c r="G918" s="265"/>
      <c r="H918" s="265"/>
      <c r="I918" s="265"/>
      <c r="J918" s="265"/>
      <c r="K918" s="267"/>
      <c r="L918" s="277"/>
    </row>
    <row r="919" spans="1:12" ht="32.25" customHeight="1">
      <c r="A919" s="261"/>
      <c r="B919" s="265"/>
      <c r="C919" s="265"/>
      <c r="D919" s="265"/>
      <c r="E919" s="265"/>
      <c r="F919" s="265"/>
      <c r="G919" s="265"/>
      <c r="H919" s="265"/>
      <c r="I919" s="265"/>
      <c r="J919" s="265"/>
      <c r="K919" s="267"/>
      <c r="L919" s="277"/>
    </row>
    <row r="920" spans="1:12" ht="32.25" customHeight="1">
      <c r="A920" s="261"/>
      <c r="B920" s="265"/>
      <c r="C920" s="265"/>
      <c r="D920" s="265"/>
      <c r="E920" s="265"/>
      <c r="F920" s="265"/>
      <c r="G920" s="265"/>
      <c r="H920" s="265"/>
      <c r="I920" s="265"/>
      <c r="J920" s="265"/>
      <c r="K920" s="267"/>
      <c r="L920" s="277"/>
    </row>
    <row r="921" spans="1:12" ht="32.25" customHeight="1">
      <c r="A921" s="261"/>
      <c r="B921" s="265"/>
      <c r="C921" s="265"/>
      <c r="D921" s="265"/>
      <c r="E921" s="265"/>
      <c r="F921" s="265"/>
      <c r="G921" s="265"/>
      <c r="H921" s="265"/>
      <c r="I921" s="265"/>
      <c r="J921" s="265"/>
      <c r="K921" s="267"/>
      <c r="L921" s="277"/>
    </row>
    <row r="922" spans="1:12" ht="32.25" customHeight="1">
      <c r="A922" s="261"/>
      <c r="B922" s="265"/>
      <c r="C922" s="265"/>
      <c r="D922" s="265"/>
      <c r="E922" s="265"/>
      <c r="F922" s="265"/>
      <c r="G922" s="265"/>
      <c r="H922" s="265"/>
      <c r="I922" s="265"/>
      <c r="J922" s="265"/>
      <c r="K922" s="267"/>
      <c r="L922" s="277"/>
    </row>
    <row r="923" spans="1:12" ht="32.25" customHeight="1">
      <c r="A923" s="261"/>
      <c r="B923" s="265"/>
      <c r="C923" s="265"/>
      <c r="D923" s="265"/>
      <c r="E923" s="265"/>
      <c r="F923" s="265"/>
      <c r="G923" s="265"/>
      <c r="H923" s="265"/>
      <c r="I923" s="265"/>
      <c r="J923" s="265"/>
      <c r="K923" s="267"/>
      <c r="L923" s="277"/>
    </row>
    <row r="924" spans="1:12" ht="32.25" customHeight="1">
      <c r="A924" s="261"/>
      <c r="B924" s="265"/>
      <c r="C924" s="265"/>
      <c r="D924" s="265"/>
      <c r="E924" s="265"/>
      <c r="F924" s="265"/>
      <c r="G924" s="265"/>
      <c r="H924" s="265"/>
      <c r="I924" s="265"/>
      <c r="J924" s="265"/>
      <c r="K924" s="267"/>
      <c r="L924" s="277"/>
    </row>
    <row r="925" spans="1:12" ht="32.25" customHeight="1">
      <c r="A925" s="261"/>
      <c r="B925" s="265"/>
      <c r="C925" s="265"/>
      <c r="D925" s="265"/>
      <c r="E925" s="265"/>
      <c r="F925" s="265"/>
      <c r="G925" s="265"/>
      <c r="H925" s="265"/>
      <c r="I925" s="265"/>
      <c r="J925" s="265"/>
      <c r="K925" s="267"/>
      <c r="L925" s="277"/>
    </row>
    <row r="926" spans="1:12" ht="32.25" customHeight="1">
      <c r="A926" s="261"/>
      <c r="B926" s="265"/>
      <c r="C926" s="265"/>
      <c r="D926" s="265"/>
      <c r="E926" s="265"/>
      <c r="F926" s="265"/>
      <c r="G926" s="265"/>
      <c r="H926" s="265"/>
      <c r="I926" s="265"/>
      <c r="J926" s="265"/>
      <c r="K926" s="267"/>
      <c r="L926" s="277"/>
    </row>
    <row r="927" spans="1:12" ht="32.25" customHeight="1">
      <c r="A927" s="261"/>
      <c r="B927" s="265"/>
      <c r="C927" s="265"/>
      <c r="D927" s="265"/>
      <c r="E927" s="265"/>
      <c r="F927" s="265"/>
      <c r="G927" s="265"/>
      <c r="H927" s="265"/>
      <c r="I927" s="265"/>
      <c r="J927" s="265"/>
      <c r="K927" s="267"/>
      <c r="L927" s="277"/>
    </row>
    <row r="928" spans="1:12" ht="32.25" customHeight="1">
      <c r="A928" s="261"/>
      <c r="B928" s="265"/>
      <c r="C928" s="265"/>
      <c r="D928" s="265"/>
      <c r="E928" s="265"/>
      <c r="F928" s="265"/>
      <c r="G928" s="265"/>
      <c r="H928" s="265"/>
      <c r="I928" s="265"/>
      <c r="J928" s="265"/>
      <c r="K928" s="267"/>
      <c r="L928" s="277"/>
    </row>
    <row r="929" spans="1:12" ht="32.25" customHeight="1">
      <c r="A929" s="261"/>
      <c r="B929" s="265"/>
      <c r="C929" s="265"/>
      <c r="D929" s="265"/>
      <c r="E929" s="265"/>
      <c r="F929" s="265"/>
      <c r="G929" s="265"/>
      <c r="H929" s="265"/>
      <c r="I929" s="265"/>
      <c r="J929" s="265"/>
      <c r="K929" s="267"/>
      <c r="L929" s="277"/>
    </row>
    <row r="930" spans="1:12" ht="32.25" customHeight="1">
      <c r="A930" s="261"/>
      <c r="B930" s="265"/>
      <c r="C930" s="265"/>
      <c r="D930" s="265"/>
      <c r="E930" s="265"/>
      <c r="F930" s="265"/>
      <c r="G930" s="265"/>
      <c r="H930" s="265"/>
      <c r="I930" s="265"/>
      <c r="J930" s="265"/>
      <c r="K930" s="267"/>
      <c r="L930" s="277"/>
    </row>
    <row r="931" spans="1:12" ht="32.25" customHeight="1">
      <c r="A931" s="261"/>
      <c r="B931" s="265"/>
      <c r="C931" s="265"/>
      <c r="D931" s="265"/>
      <c r="E931" s="265"/>
      <c r="F931" s="265"/>
      <c r="G931" s="265"/>
      <c r="H931" s="265"/>
      <c r="I931" s="265"/>
      <c r="J931" s="265"/>
      <c r="K931" s="267"/>
      <c r="L931" s="277"/>
    </row>
    <row r="932" spans="1:12" ht="32.25" customHeight="1">
      <c r="A932" s="261"/>
      <c r="B932" s="265"/>
      <c r="C932" s="265"/>
      <c r="D932" s="265"/>
      <c r="E932" s="265"/>
      <c r="F932" s="265"/>
      <c r="G932" s="265"/>
      <c r="H932" s="265"/>
      <c r="I932" s="265"/>
      <c r="J932" s="265"/>
      <c r="K932" s="267"/>
      <c r="L932" s="277"/>
    </row>
    <row r="933" spans="1:12" ht="32.25" customHeight="1">
      <c r="A933" s="261"/>
      <c r="B933" s="265"/>
      <c r="C933" s="265"/>
      <c r="D933" s="265"/>
      <c r="E933" s="265"/>
      <c r="F933" s="265"/>
      <c r="G933" s="265"/>
      <c r="H933" s="265"/>
      <c r="I933" s="265"/>
      <c r="J933" s="265"/>
      <c r="K933" s="267"/>
      <c r="L933" s="277"/>
    </row>
    <row r="934" spans="1:12" ht="32.25" customHeight="1">
      <c r="A934" s="261"/>
      <c r="B934" s="265"/>
      <c r="C934" s="265"/>
      <c r="D934" s="265"/>
      <c r="E934" s="265"/>
      <c r="F934" s="265"/>
      <c r="G934" s="265"/>
      <c r="H934" s="265"/>
      <c r="I934" s="265"/>
      <c r="J934" s="265"/>
      <c r="K934" s="267"/>
      <c r="L934" s="277"/>
    </row>
    <row r="935" spans="1:12" ht="32.25" customHeight="1">
      <c r="A935" s="261"/>
      <c r="B935" s="265"/>
      <c r="C935" s="265"/>
      <c r="D935" s="265"/>
      <c r="E935" s="265"/>
      <c r="F935" s="265"/>
      <c r="G935" s="265"/>
      <c r="H935" s="265"/>
      <c r="I935" s="265"/>
      <c r="J935" s="265"/>
      <c r="K935" s="267"/>
      <c r="L935" s="277"/>
    </row>
    <row r="936" spans="1:12" ht="32.25" customHeight="1">
      <c r="A936" s="261"/>
      <c r="B936" s="265"/>
      <c r="C936" s="265"/>
      <c r="D936" s="265"/>
      <c r="E936" s="265"/>
      <c r="F936" s="265"/>
      <c r="G936" s="265"/>
      <c r="H936" s="265"/>
      <c r="I936" s="265"/>
      <c r="J936" s="265"/>
      <c r="K936" s="267"/>
      <c r="L936" s="277"/>
    </row>
    <row r="937" spans="1:12" ht="32.25" customHeight="1">
      <c r="A937" s="261"/>
      <c r="B937" s="265"/>
      <c r="C937" s="265"/>
      <c r="D937" s="265"/>
      <c r="E937" s="265"/>
      <c r="F937" s="265"/>
      <c r="G937" s="265"/>
      <c r="H937" s="265"/>
      <c r="I937" s="265"/>
      <c r="J937" s="265"/>
      <c r="K937" s="267"/>
      <c r="L937" s="277"/>
    </row>
    <row r="938" spans="1:12" ht="32.25" customHeight="1">
      <c r="A938" s="261"/>
      <c r="B938" s="265"/>
      <c r="C938" s="265"/>
      <c r="D938" s="265"/>
      <c r="E938" s="265"/>
      <c r="F938" s="265"/>
      <c r="G938" s="265"/>
      <c r="H938" s="265"/>
      <c r="I938" s="265"/>
      <c r="J938" s="265"/>
      <c r="K938" s="267"/>
      <c r="L938" s="277"/>
    </row>
    <row r="939" spans="1:12" ht="32.25" customHeight="1">
      <c r="A939" s="261"/>
      <c r="B939" s="265"/>
      <c r="C939" s="265"/>
      <c r="D939" s="265"/>
      <c r="E939" s="265"/>
      <c r="F939" s="265"/>
      <c r="G939" s="265"/>
      <c r="H939" s="265"/>
      <c r="I939" s="265"/>
      <c r="J939" s="265"/>
      <c r="K939" s="267"/>
      <c r="L939" s="277"/>
    </row>
    <row r="940" spans="1:12" ht="32.25" customHeight="1">
      <c r="A940" s="261"/>
      <c r="B940" s="265"/>
      <c r="C940" s="265"/>
      <c r="D940" s="265"/>
      <c r="E940" s="265"/>
      <c r="F940" s="265"/>
      <c r="G940" s="265"/>
      <c r="H940" s="265"/>
      <c r="I940" s="265"/>
      <c r="J940" s="265"/>
      <c r="K940" s="267"/>
      <c r="L940" s="277"/>
    </row>
    <row r="941" spans="1:12" ht="32.25" customHeight="1">
      <c r="A941" s="261"/>
      <c r="B941" s="265"/>
      <c r="C941" s="265"/>
      <c r="D941" s="265"/>
      <c r="E941" s="265"/>
      <c r="F941" s="265"/>
      <c r="G941" s="265"/>
      <c r="H941" s="265"/>
      <c r="I941" s="265"/>
      <c r="J941" s="265"/>
      <c r="K941" s="267"/>
      <c r="L941" s="277"/>
    </row>
    <row r="942" spans="1:12" ht="32.25" customHeight="1">
      <c r="A942" s="261"/>
      <c r="B942" s="265"/>
      <c r="C942" s="265"/>
      <c r="D942" s="265"/>
      <c r="E942" s="265"/>
      <c r="F942" s="265"/>
      <c r="G942" s="265"/>
      <c r="H942" s="265"/>
      <c r="I942" s="265"/>
      <c r="J942" s="265"/>
      <c r="K942" s="267"/>
      <c r="L942" s="277"/>
    </row>
    <row r="943" spans="1:12" ht="32.25" customHeight="1">
      <c r="A943" s="261"/>
      <c r="B943" s="265"/>
      <c r="C943" s="265"/>
      <c r="D943" s="265"/>
      <c r="E943" s="265"/>
      <c r="F943" s="265"/>
      <c r="G943" s="265"/>
      <c r="H943" s="265"/>
      <c r="I943" s="265"/>
      <c r="J943" s="265"/>
      <c r="K943" s="267"/>
      <c r="L943" s="277"/>
    </row>
    <row r="944" spans="1:12" ht="32.25" customHeight="1">
      <c r="A944" s="261"/>
      <c r="B944" s="265"/>
      <c r="C944" s="265"/>
      <c r="D944" s="265"/>
      <c r="E944" s="265"/>
      <c r="F944" s="265"/>
      <c r="G944" s="265"/>
      <c r="H944" s="265"/>
      <c r="I944" s="265"/>
      <c r="J944" s="265"/>
      <c r="K944" s="267"/>
      <c r="L944" s="277"/>
    </row>
    <row r="945" spans="1:12" ht="32.25" customHeight="1">
      <c r="A945" s="261"/>
      <c r="B945" s="265"/>
      <c r="C945" s="265"/>
      <c r="D945" s="265"/>
      <c r="E945" s="265"/>
      <c r="F945" s="265"/>
      <c r="G945" s="265"/>
      <c r="H945" s="265"/>
      <c r="I945" s="265"/>
      <c r="J945" s="265"/>
      <c r="K945" s="267"/>
      <c r="L945" s="277"/>
    </row>
    <row r="946" spans="1:12" ht="32.25" customHeight="1">
      <c r="A946" s="261"/>
      <c r="B946" s="265"/>
      <c r="C946" s="265"/>
      <c r="D946" s="265"/>
      <c r="E946" s="265"/>
      <c r="F946" s="265"/>
      <c r="G946" s="265"/>
      <c r="H946" s="265"/>
      <c r="I946" s="265"/>
      <c r="J946" s="265"/>
      <c r="K946" s="267"/>
      <c r="L946" s="277"/>
    </row>
    <row r="947" spans="1:12" ht="32.25" customHeight="1">
      <c r="A947" s="261"/>
      <c r="B947" s="265"/>
      <c r="C947" s="265"/>
      <c r="D947" s="265"/>
      <c r="E947" s="265"/>
      <c r="F947" s="265"/>
      <c r="G947" s="265"/>
      <c r="H947" s="265"/>
      <c r="I947" s="265"/>
      <c r="J947" s="265"/>
      <c r="K947" s="267"/>
      <c r="L947" s="277"/>
    </row>
    <row r="948" spans="1:12" ht="32.25" customHeight="1">
      <c r="A948" s="261"/>
      <c r="B948" s="265"/>
      <c r="C948" s="265"/>
      <c r="D948" s="265"/>
      <c r="E948" s="265"/>
      <c r="F948" s="265"/>
      <c r="G948" s="265"/>
      <c r="H948" s="265"/>
      <c r="I948" s="265"/>
      <c r="J948" s="265"/>
      <c r="K948" s="267"/>
      <c r="L948" s="277"/>
    </row>
    <row r="949" spans="1:12" ht="32.25" customHeight="1">
      <c r="A949" s="261"/>
      <c r="B949" s="265"/>
      <c r="C949" s="265"/>
      <c r="D949" s="265"/>
      <c r="E949" s="265"/>
      <c r="F949" s="265"/>
      <c r="G949" s="265"/>
      <c r="H949" s="265"/>
      <c r="I949" s="265"/>
      <c r="J949" s="265"/>
      <c r="K949" s="267"/>
      <c r="L949" s="277"/>
    </row>
    <row r="950" spans="1:12" ht="32.25" customHeight="1">
      <c r="A950" s="261"/>
      <c r="B950" s="265"/>
      <c r="C950" s="265"/>
      <c r="D950" s="265"/>
      <c r="E950" s="265"/>
      <c r="F950" s="265"/>
      <c r="G950" s="265"/>
      <c r="H950" s="265"/>
      <c r="I950" s="265"/>
      <c r="J950" s="265"/>
      <c r="K950" s="267"/>
      <c r="L950" s="277"/>
    </row>
    <row r="951" spans="1:12" ht="32.25" customHeight="1">
      <c r="A951" s="261"/>
      <c r="B951" s="265"/>
      <c r="C951" s="265"/>
      <c r="D951" s="265"/>
      <c r="E951" s="265"/>
      <c r="F951" s="265"/>
      <c r="G951" s="265"/>
      <c r="H951" s="265"/>
      <c r="I951" s="265"/>
      <c r="J951" s="265"/>
      <c r="K951" s="267"/>
      <c r="L951" s="277"/>
    </row>
    <row r="952" spans="1:12" ht="32.25" customHeight="1">
      <c r="A952" s="261"/>
      <c r="B952" s="265"/>
      <c r="C952" s="265"/>
      <c r="D952" s="265"/>
      <c r="E952" s="265"/>
      <c r="F952" s="265"/>
      <c r="G952" s="265"/>
      <c r="H952" s="265"/>
      <c r="I952" s="265"/>
      <c r="J952" s="265"/>
      <c r="K952" s="267"/>
      <c r="L952" s="277"/>
    </row>
    <row r="953" spans="1:12" ht="32.25" customHeight="1">
      <c r="A953" s="261"/>
      <c r="B953" s="265"/>
      <c r="C953" s="265"/>
      <c r="D953" s="265"/>
      <c r="E953" s="265"/>
      <c r="F953" s="265"/>
      <c r="G953" s="265"/>
      <c r="H953" s="265"/>
      <c r="I953" s="265"/>
      <c r="J953" s="265"/>
      <c r="K953" s="267"/>
      <c r="L953" s="277"/>
    </row>
    <row r="954" spans="1:12" ht="32.25" customHeight="1">
      <c r="A954" s="261"/>
      <c r="B954" s="265"/>
      <c r="C954" s="265"/>
      <c r="D954" s="265"/>
      <c r="E954" s="265"/>
      <c r="F954" s="265"/>
      <c r="G954" s="265"/>
      <c r="H954" s="265"/>
      <c r="I954" s="265"/>
      <c r="J954" s="265"/>
      <c r="K954" s="267"/>
      <c r="L954" s="277"/>
    </row>
    <row r="955" spans="1:12" ht="32.25" customHeight="1">
      <c r="A955" s="261"/>
      <c r="B955" s="265"/>
      <c r="C955" s="265"/>
      <c r="D955" s="265"/>
      <c r="E955" s="265"/>
      <c r="F955" s="265"/>
      <c r="G955" s="265"/>
      <c r="H955" s="265"/>
      <c r="I955" s="265"/>
      <c r="J955" s="265"/>
      <c r="K955" s="267"/>
      <c r="L955" s="277"/>
    </row>
    <row r="956" spans="1:12" ht="32.25" customHeight="1">
      <c r="A956" s="261"/>
      <c r="B956" s="265"/>
      <c r="C956" s="265"/>
      <c r="D956" s="265"/>
      <c r="E956" s="265"/>
      <c r="F956" s="265"/>
      <c r="G956" s="265"/>
      <c r="H956" s="265"/>
      <c r="I956" s="265"/>
      <c r="J956" s="265"/>
      <c r="K956" s="267"/>
      <c r="L956" s="277"/>
    </row>
    <row r="957" spans="1:12" ht="32.25" customHeight="1">
      <c r="A957" s="261"/>
      <c r="B957" s="265"/>
      <c r="C957" s="265"/>
      <c r="D957" s="265"/>
      <c r="E957" s="265"/>
      <c r="F957" s="265"/>
      <c r="G957" s="265"/>
      <c r="H957" s="265"/>
      <c r="I957" s="265"/>
      <c r="J957" s="265"/>
      <c r="K957" s="267"/>
      <c r="L957" s="277"/>
    </row>
    <row r="958" spans="1:12" ht="32.25" customHeight="1">
      <c r="A958" s="261"/>
      <c r="B958" s="265"/>
      <c r="C958" s="265"/>
      <c r="D958" s="265"/>
      <c r="E958" s="265"/>
      <c r="F958" s="265"/>
      <c r="G958" s="265"/>
      <c r="H958" s="265"/>
      <c r="I958" s="265"/>
      <c r="J958" s="265"/>
      <c r="K958" s="267"/>
      <c r="L958" s="277"/>
    </row>
    <row r="959" spans="1:12" ht="32.25" customHeight="1">
      <c r="A959" s="261"/>
      <c r="B959" s="265"/>
      <c r="C959" s="265"/>
      <c r="D959" s="265"/>
      <c r="E959" s="265"/>
      <c r="F959" s="265"/>
      <c r="G959" s="265"/>
      <c r="H959" s="265"/>
      <c r="I959" s="265"/>
      <c r="J959" s="265"/>
      <c r="K959" s="267"/>
      <c r="L959" s="277"/>
    </row>
    <row r="960" spans="1:12" ht="32.25" customHeight="1">
      <c r="A960" s="261"/>
      <c r="B960" s="265"/>
      <c r="C960" s="265"/>
      <c r="D960" s="265"/>
      <c r="E960" s="265"/>
      <c r="F960" s="265"/>
      <c r="G960" s="265"/>
      <c r="H960" s="265"/>
      <c r="I960" s="265"/>
      <c r="J960" s="265"/>
      <c r="K960" s="267"/>
      <c r="L960" s="277"/>
    </row>
    <row r="961" spans="1:12" ht="32.25" customHeight="1">
      <c r="A961" s="261"/>
      <c r="B961" s="265"/>
      <c r="C961" s="265"/>
      <c r="D961" s="265"/>
      <c r="E961" s="265"/>
      <c r="F961" s="265"/>
      <c r="G961" s="265"/>
      <c r="H961" s="265"/>
      <c r="I961" s="265"/>
      <c r="J961" s="265"/>
      <c r="K961" s="267"/>
      <c r="L961" s="277"/>
    </row>
    <row r="962" spans="1:12" ht="32.25" customHeight="1">
      <c r="A962" s="261"/>
      <c r="B962" s="265"/>
      <c r="C962" s="265"/>
      <c r="D962" s="265"/>
      <c r="E962" s="265"/>
      <c r="F962" s="265"/>
      <c r="G962" s="265"/>
      <c r="H962" s="265"/>
      <c r="I962" s="265"/>
      <c r="J962" s="265"/>
      <c r="K962" s="267"/>
      <c r="L962" s="277"/>
    </row>
    <row r="963" spans="1:12" ht="32.25" customHeight="1">
      <c r="A963" s="261"/>
      <c r="B963" s="265"/>
      <c r="C963" s="265"/>
      <c r="D963" s="265"/>
      <c r="E963" s="265"/>
      <c r="F963" s="265"/>
      <c r="G963" s="265"/>
      <c r="H963" s="265"/>
      <c r="I963" s="265"/>
      <c r="J963" s="265"/>
      <c r="K963" s="267"/>
      <c r="L963" s="277"/>
    </row>
    <row r="964" spans="1:12" ht="32.25" customHeight="1">
      <c r="A964" s="261"/>
      <c r="B964" s="265"/>
      <c r="C964" s="265"/>
      <c r="D964" s="265"/>
      <c r="E964" s="265"/>
      <c r="F964" s="265"/>
      <c r="G964" s="265"/>
      <c r="H964" s="265"/>
      <c r="I964" s="265"/>
      <c r="J964" s="265"/>
      <c r="K964" s="267"/>
      <c r="L964" s="277"/>
    </row>
    <row r="965" spans="1:12" ht="32.25" customHeight="1">
      <c r="A965" s="261"/>
      <c r="B965" s="265"/>
      <c r="C965" s="265"/>
      <c r="D965" s="265"/>
      <c r="E965" s="265"/>
      <c r="F965" s="265"/>
      <c r="G965" s="265"/>
      <c r="H965" s="265"/>
      <c r="I965" s="265"/>
      <c r="J965" s="265"/>
      <c r="K965" s="267"/>
      <c r="L965" s="277"/>
    </row>
    <row r="966" spans="1:12" ht="32.25" customHeight="1">
      <c r="A966" s="261"/>
      <c r="B966" s="265"/>
      <c r="C966" s="265"/>
      <c r="D966" s="265"/>
      <c r="E966" s="265"/>
      <c r="F966" s="265"/>
      <c r="G966" s="265"/>
      <c r="H966" s="265"/>
      <c r="I966" s="265"/>
      <c r="J966" s="265"/>
      <c r="K966" s="267"/>
      <c r="L966" s="277"/>
    </row>
    <row r="967" spans="1:12" ht="32.25" customHeight="1">
      <c r="A967" s="261"/>
      <c r="B967" s="265"/>
      <c r="C967" s="265"/>
      <c r="D967" s="265"/>
      <c r="E967" s="265"/>
      <c r="F967" s="265"/>
      <c r="G967" s="265"/>
      <c r="H967" s="265"/>
      <c r="I967" s="265"/>
      <c r="J967" s="265"/>
      <c r="K967" s="267"/>
      <c r="L967" s="277"/>
    </row>
    <row r="968" spans="1:12" ht="32.25" customHeight="1">
      <c r="A968" s="261"/>
      <c r="B968" s="265"/>
      <c r="C968" s="265"/>
      <c r="D968" s="265"/>
      <c r="E968" s="265"/>
      <c r="F968" s="265"/>
      <c r="G968" s="265"/>
      <c r="H968" s="265"/>
      <c r="I968" s="265"/>
      <c r="J968" s="265"/>
      <c r="K968" s="267"/>
      <c r="L968" s="277"/>
    </row>
    <row r="969" spans="1:12" ht="32.25" customHeight="1">
      <c r="A969" s="261"/>
      <c r="B969" s="265"/>
      <c r="C969" s="265"/>
      <c r="D969" s="265"/>
      <c r="E969" s="265"/>
      <c r="F969" s="265"/>
      <c r="G969" s="265"/>
      <c r="H969" s="265"/>
      <c r="I969" s="265"/>
      <c r="J969" s="265"/>
      <c r="K969" s="267"/>
      <c r="L969" s="277"/>
    </row>
    <row r="970" spans="1:12" ht="32.25" customHeight="1">
      <c r="A970" s="261"/>
      <c r="B970" s="265"/>
      <c r="C970" s="265"/>
      <c r="D970" s="265"/>
      <c r="E970" s="265"/>
      <c r="F970" s="265"/>
      <c r="G970" s="265"/>
      <c r="H970" s="265"/>
      <c r="I970" s="265"/>
      <c r="J970" s="265"/>
      <c r="K970" s="267"/>
      <c r="L970" s="277"/>
    </row>
    <row r="971" spans="1:12" ht="32.25" customHeight="1">
      <c r="A971" s="261"/>
      <c r="B971" s="265"/>
      <c r="C971" s="265"/>
      <c r="D971" s="265"/>
      <c r="E971" s="265"/>
      <c r="F971" s="265"/>
      <c r="G971" s="265"/>
      <c r="H971" s="265"/>
      <c r="I971" s="265"/>
      <c r="J971" s="265"/>
      <c r="K971" s="267"/>
      <c r="L971" s="277"/>
    </row>
    <row r="972" spans="1:12" ht="32.25" customHeight="1">
      <c r="A972" s="261"/>
      <c r="B972" s="265"/>
      <c r="C972" s="265"/>
      <c r="D972" s="265"/>
      <c r="E972" s="265"/>
      <c r="F972" s="265"/>
      <c r="G972" s="265"/>
      <c r="H972" s="265"/>
      <c r="I972" s="265"/>
      <c r="J972" s="265"/>
      <c r="K972" s="267"/>
      <c r="L972" s="277"/>
    </row>
    <row r="973" spans="1:12" ht="32.25" customHeight="1">
      <c r="A973" s="261"/>
      <c r="B973" s="265"/>
      <c r="C973" s="265"/>
      <c r="D973" s="265"/>
      <c r="E973" s="265"/>
      <c r="F973" s="265"/>
      <c r="G973" s="265"/>
      <c r="H973" s="265"/>
      <c r="I973" s="265"/>
      <c r="J973" s="265"/>
      <c r="K973" s="267"/>
      <c r="L973" s="277"/>
    </row>
    <row r="974" spans="1:12" ht="32.25" customHeight="1">
      <c r="A974" s="261"/>
      <c r="B974" s="265"/>
      <c r="C974" s="265"/>
      <c r="D974" s="265"/>
      <c r="E974" s="265"/>
      <c r="F974" s="265"/>
      <c r="G974" s="265"/>
      <c r="H974" s="265"/>
      <c r="I974" s="265"/>
      <c r="J974" s="265"/>
      <c r="K974" s="267"/>
      <c r="L974" s="277"/>
    </row>
    <row r="975" spans="1:12" ht="32.25" customHeight="1">
      <c r="A975" s="261"/>
      <c r="B975" s="265"/>
      <c r="C975" s="265"/>
      <c r="D975" s="265"/>
      <c r="E975" s="265"/>
      <c r="F975" s="265"/>
      <c r="G975" s="265"/>
      <c r="H975" s="265"/>
      <c r="I975" s="265"/>
      <c r="J975" s="265"/>
      <c r="K975" s="267"/>
      <c r="L975" s="277"/>
    </row>
    <row r="976" spans="1:12" ht="32.25" customHeight="1">
      <c r="A976" s="261"/>
      <c r="B976" s="265"/>
      <c r="C976" s="265"/>
      <c r="D976" s="265"/>
      <c r="E976" s="265"/>
      <c r="F976" s="265"/>
      <c r="G976" s="265"/>
      <c r="H976" s="265"/>
      <c r="I976" s="265"/>
      <c r="J976" s="265"/>
      <c r="K976" s="267"/>
      <c r="L976" s="277"/>
    </row>
    <row r="977" spans="1:12" ht="32.25" customHeight="1">
      <c r="A977" s="261"/>
      <c r="B977" s="265"/>
      <c r="C977" s="265"/>
      <c r="D977" s="265"/>
      <c r="E977" s="265"/>
      <c r="F977" s="265"/>
      <c r="G977" s="265"/>
      <c r="H977" s="265"/>
      <c r="I977" s="265"/>
      <c r="J977" s="265"/>
      <c r="K977" s="267"/>
      <c r="L977" s="277"/>
    </row>
    <row r="978" spans="1:12" ht="32.25" customHeight="1">
      <c r="A978" s="261"/>
      <c r="B978" s="265"/>
      <c r="C978" s="265"/>
      <c r="D978" s="265"/>
      <c r="E978" s="265"/>
      <c r="F978" s="265"/>
      <c r="G978" s="265"/>
      <c r="H978" s="265"/>
      <c r="I978" s="265"/>
      <c r="J978" s="265"/>
      <c r="K978" s="267"/>
      <c r="L978" s="277"/>
    </row>
    <row r="979" spans="1:12" ht="32.25" customHeight="1">
      <c r="A979" s="261"/>
      <c r="B979" s="265"/>
      <c r="C979" s="265"/>
      <c r="D979" s="265"/>
      <c r="E979" s="265"/>
      <c r="F979" s="265"/>
      <c r="G979" s="265"/>
      <c r="H979" s="265"/>
      <c r="I979" s="265"/>
      <c r="J979" s="265"/>
      <c r="K979" s="267"/>
      <c r="L979" s="277"/>
    </row>
    <row r="980" spans="1:12" ht="32.25" customHeight="1">
      <c r="A980" s="261"/>
      <c r="B980" s="265"/>
      <c r="C980" s="265"/>
      <c r="D980" s="265"/>
      <c r="E980" s="265"/>
      <c r="F980" s="265"/>
      <c r="G980" s="265"/>
      <c r="H980" s="265"/>
      <c r="I980" s="265"/>
      <c r="J980" s="265"/>
      <c r="K980" s="267"/>
      <c r="L980" s="277"/>
    </row>
    <row r="981" spans="1:12" ht="32.25" customHeight="1">
      <c r="A981" s="261"/>
      <c r="B981" s="265"/>
      <c r="C981" s="265"/>
      <c r="D981" s="265"/>
      <c r="E981" s="265"/>
      <c r="F981" s="265"/>
      <c r="G981" s="265"/>
      <c r="H981" s="265"/>
      <c r="I981" s="265"/>
      <c r="J981" s="265"/>
      <c r="K981" s="267"/>
      <c r="L981" s="277"/>
    </row>
    <row r="982" spans="1:12">
      <c r="A982" s="261"/>
      <c r="B982" s="265"/>
      <c r="C982" s="265"/>
      <c r="D982" s="265"/>
      <c r="E982" s="265"/>
      <c r="F982" s="265"/>
      <c r="G982" s="265"/>
      <c r="H982" s="265"/>
      <c r="I982" s="265"/>
      <c r="J982" s="265"/>
      <c r="K982" s="267"/>
      <c r="L982" s="277"/>
    </row>
    <row r="983" spans="1:12">
      <c r="A983" s="261"/>
      <c r="B983" s="265"/>
      <c r="C983" s="265"/>
      <c r="D983" s="265"/>
      <c r="E983" s="265"/>
      <c r="F983" s="265"/>
      <c r="G983" s="265"/>
      <c r="H983" s="265"/>
      <c r="I983" s="265"/>
      <c r="J983" s="265"/>
      <c r="K983" s="267"/>
      <c r="L983" s="277"/>
    </row>
    <row r="984" spans="1:12">
      <c r="A984" s="261"/>
      <c r="B984" s="265"/>
      <c r="C984" s="265"/>
      <c r="D984" s="265"/>
      <c r="E984" s="265"/>
      <c r="F984" s="265"/>
      <c r="G984" s="265"/>
      <c r="H984" s="265"/>
      <c r="I984" s="265"/>
      <c r="J984" s="265"/>
      <c r="K984" s="267"/>
      <c r="L984" s="277"/>
    </row>
  </sheetData>
  <mergeCells count="7">
    <mergeCell ref="A1:L1"/>
    <mergeCell ref="A2:A3"/>
    <mergeCell ref="B2:B3"/>
    <mergeCell ref="C2:C3"/>
    <mergeCell ref="D2:D3"/>
    <mergeCell ref="E2:E3"/>
    <mergeCell ref="F2:F3"/>
  </mergeCells>
  <phoneticPr fontId="19" type="noConversion"/>
  <conditionalFormatting sqref="B547">
    <cfRule type="expression" dxfId="85" priority="10" stopIfTrue="1">
      <formula>$D547="Confidential"</formula>
    </cfRule>
  </conditionalFormatting>
  <conditionalFormatting sqref="B983:C984">
    <cfRule type="expression" dxfId="84" priority="7" stopIfTrue="1">
      <formula>$D983="Confidential"</formula>
    </cfRule>
  </conditionalFormatting>
  <conditionalFormatting sqref="B982:D982">
    <cfRule type="expression" dxfId="83" priority="8" stopIfTrue="1">
      <formula>$D982="Confidential"</formula>
    </cfRule>
  </conditionalFormatting>
  <conditionalFormatting sqref="D566">
    <cfRule type="expression" dxfId="82" priority="197" stopIfTrue="1">
      <formula>#REF!="Confidential"</formula>
    </cfRule>
  </conditionalFormatting>
  <conditionalFormatting sqref="D583:D593">
    <cfRule type="expression" dxfId="81" priority="149" stopIfTrue="1">
      <formula>#REF!="Confidential"</formula>
    </cfRule>
  </conditionalFormatting>
  <conditionalFormatting sqref="D610:D614">
    <cfRule type="expression" dxfId="80" priority="194" stopIfTrue="1">
      <formula>#REF!="Confidential"</formula>
    </cfRule>
  </conditionalFormatting>
  <conditionalFormatting sqref="D749">
    <cfRule type="expression" dxfId="79" priority="167" stopIfTrue="1">
      <formula>#REF!="Confidential"</formula>
    </cfRule>
  </conditionalFormatting>
  <conditionalFormatting sqref="D753:D754">
    <cfRule type="expression" dxfId="78" priority="166" stopIfTrue="1">
      <formula>#REF!="Confidential"</formula>
    </cfRule>
  </conditionalFormatting>
  <conditionalFormatting sqref="D760:D762">
    <cfRule type="expression" dxfId="77" priority="164" stopIfTrue="1">
      <formula>#REF!="Confidential"</formula>
    </cfRule>
  </conditionalFormatting>
  <conditionalFormatting sqref="D767:D780">
    <cfRule type="expression" dxfId="76" priority="2" stopIfTrue="1">
      <formula>#REF!="Confidential"</formula>
    </cfRule>
  </conditionalFormatting>
  <conditionalFormatting sqref="D800">
    <cfRule type="expression" dxfId="75" priority="143" stopIfTrue="1">
      <formula>#REF!="Confidential"</formula>
    </cfRule>
  </conditionalFormatting>
  <conditionalFormatting sqref="D824">
    <cfRule type="expression" dxfId="74" priority="104" stopIfTrue="1">
      <formula>#REF!="Confidential"</formula>
    </cfRule>
  </conditionalFormatting>
  <conditionalFormatting sqref="D882">
    <cfRule type="expression" dxfId="73" priority="80" stopIfTrue="1">
      <formula>#REF!="Confidential"</formula>
    </cfRule>
  </conditionalFormatting>
  <conditionalFormatting sqref="D886:D887">
    <cfRule type="expression" dxfId="72" priority="78" stopIfTrue="1">
      <formula>#REF!="Confidential"</formula>
    </cfRule>
  </conditionalFormatting>
  <conditionalFormatting sqref="D924:D926">
    <cfRule type="expression" dxfId="71" priority="67" stopIfTrue="1">
      <formula>#REF!="Confidential"</formula>
    </cfRule>
  </conditionalFormatting>
  <conditionalFormatting sqref="D929:D932">
    <cfRule type="expression" dxfId="70" priority="55" stopIfTrue="1">
      <formula>#REF!="Confidential"</formula>
    </cfRule>
  </conditionalFormatting>
  <conditionalFormatting sqref="D934">
    <cfRule type="expression" dxfId="69" priority="54" stopIfTrue="1">
      <formula>#REF!="Confidential"</formula>
    </cfRule>
  </conditionalFormatting>
  <conditionalFormatting sqref="D941:D943">
    <cfRule type="expression" dxfId="68" priority="53" stopIfTrue="1">
      <formula>#REF!="Confidential"</formula>
    </cfRule>
  </conditionalFormatting>
  <conditionalFormatting sqref="D945:D947">
    <cfRule type="expression" dxfId="67" priority="48" stopIfTrue="1">
      <formula>#REF!="Confidential"</formula>
    </cfRule>
  </conditionalFormatting>
  <conditionalFormatting sqref="D949:D958">
    <cfRule type="expression" dxfId="66" priority="36" stopIfTrue="1">
      <formula>#REF!="Confidential"</formula>
    </cfRule>
  </conditionalFormatting>
  <conditionalFormatting sqref="D961:D962">
    <cfRule type="expression" dxfId="65" priority="31" stopIfTrue="1">
      <formula>#REF!="Confidential"</formula>
    </cfRule>
  </conditionalFormatting>
  <conditionalFormatting sqref="D966">
    <cfRule type="expression" dxfId="64" priority="25" stopIfTrue="1">
      <formula>#REF!="Confidential"</formula>
    </cfRule>
  </conditionalFormatting>
  <conditionalFormatting sqref="D969">
    <cfRule type="expression" dxfId="63" priority="22" stopIfTrue="1">
      <formula>#REF!="Confidential"</formula>
    </cfRule>
  </conditionalFormatting>
  <conditionalFormatting sqref="D971:D972">
    <cfRule type="expression" dxfId="62" priority="17" stopIfTrue="1">
      <formula>#REF!="Confidential"</formula>
    </cfRule>
  </conditionalFormatting>
  <conditionalFormatting sqref="D974:D981">
    <cfRule type="expression" dxfId="61" priority="12" stopIfTrue="1">
      <formula>#REF!="Confidential"</formula>
    </cfRule>
  </conditionalFormatting>
  <conditionalFormatting sqref="D567:E583 B224:C224 C438 B452:C452 L516 B539:B540 D539:E540 D543:E543 B543:B544 B545:C545 C547 E547 B549:C551 B553:C557 D556:E557 B558:E559 C560:E560 L563 B564:E564 C565 B566:C567 L566:L592 C568:C571 B570 B572:C576 C577 B578:C579 C580 B581:C592 E584:E592 B598:C598 D598:E599 B599 B600:E609 B611:C632 L615 D615:E632 E634 B634:C641 D635:E641 B642:E659 L654:L655 E662:E663 B662:C669 L663 D664:E665 E666:E667 D668:E668 B670:E670 B671:C675 B676:E676 B677:C685 B686 K686 B687:C713 B714:E714 B715:C725 B726:E727 K726:K727 B728:C747 D739:E739 D747:E747 B749:C757 B758:E758 B759:C780 B781:E799 B801:C801 E801 D803:E804 B803:C855 E805:E806 D807:E807 E808 D809:E813 E814:E817 D818:E820 E821:E824 D825:E825 D835:E837 E838 D839:E843 E844 D845:E854 E855 B856:E856 C857:E857 B858:E859 B860:C860 E860 B861:E871 D872:D873 E872:E874 B872:C876 D875:E876 B877:E881 B882:C882 E882 L882:L885 B883:E885 B886:C887 E886:E889 B888:D889 B890:E892 B893:C897 E893:E897 D894 D896:D897 B898:E898 B899:C899 E899 B900:E900 B901:C901 E901 B902:E902 B903:C903 E903 D905:E923 B905:C952 E924:E926 D933:E933 E934 D935:E940 L938:L958 E941:E943 D944:E944 E945:E947 D948:E948 B954:C958 B959:E960 B961:C962 E961:E962 B963:E965 B966:C966 E966 B967:E967 D968:E968 B968:C979 E969 D970:E970 E971:E972 K971:K972 D973:E973 E974:E979 B981:C981 E981">
    <cfRule type="expression" dxfId="60" priority="202" stopIfTrue="1">
      <formula>#REF!="Confidential"</formula>
    </cfRule>
  </conditionalFormatting>
  <conditionalFormatting sqref="E224">
    <cfRule type="expression" dxfId="59" priority="200" stopIfTrue="1">
      <formula>#REF!="Confidential"</formula>
    </cfRule>
  </conditionalFormatting>
  <conditionalFormatting sqref="E438">
    <cfRule type="expression" dxfId="58" priority="128" stopIfTrue="1">
      <formula>#REF!="Confidential"</formula>
    </cfRule>
  </conditionalFormatting>
  <conditionalFormatting sqref="E452">
    <cfRule type="expression" dxfId="57" priority="124" stopIfTrue="1">
      <formula>#REF!="Confidential"</formula>
    </cfRule>
  </conditionalFormatting>
  <conditionalFormatting sqref="E544:E545">
    <cfRule type="expression" dxfId="56" priority="125" stopIfTrue="1">
      <formula>#REF!="Confidential"</formula>
    </cfRule>
  </conditionalFormatting>
  <conditionalFormatting sqref="E549:E551">
    <cfRule type="expression" dxfId="55" priority="186" stopIfTrue="1">
      <formula>#REF!="Confidential"</formula>
    </cfRule>
  </conditionalFormatting>
  <conditionalFormatting sqref="E553:E555">
    <cfRule type="expression" dxfId="54" priority="185" stopIfTrue="1">
      <formula>#REF!="Confidential"</formula>
    </cfRule>
  </conditionalFormatting>
  <conditionalFormatting sqref="E565:E566">
    <cfRule type="expression" dxfId="53" priority="127" stopIfTrue="1">
      <formula>#REF!="Confidential"</formula>
    </cfRule>
  </conditionalFormatting>
  <conditionalFormatting sqref="E611:E614">
    <cfRule type="expression" dxfId="52" priority="195" stopIfTrue="1">
      <formula>#REF!="Confidential"</formula>
    </cfRule>
  </conditionalFormatting>
  <conditionalFormatting sqref="E669">
    <cfRule type="expression" dxfId="51" priority="178" stopIfTrue="1">
      <formula>#REF!="Confidential"</formula>
    </cfRule>
  </conditionalFormatting>
  <conditionalFormatting sqref="E671:E675">
    <cfRule type="expression" dxfId="50" priority="176" stopIfTrue="1">
      <formula>#REF!="Confidential"</formula>
    </cfRule>
  </conditionalFormatting>
  <conditionalFormatting sqref="E677:E713">
    <cfRule type="expression" dxfId="49" priority="175" stopIfTrue="1">
      <formula>#REF!="Confidential"</formula>
    </cfRule>
  </conditionalFormatting>
  <conditionalFormatting sqref="E715:E725">
    <cfRule type="expression" dxfId="48" priority="174" stopIfTrue="1">
      <formula>#REF!="Confidential"</formula>
    </cfRule>
  </conditionalFormatting>
  <conditionalFormatting sqref="E728:E738">
    <cfRule type="expression" dxfId="47" priority="173" stopIfTrue="1">
      <formula>#REF!="Confidential"</formula>
    </cfRule>
  </conditionalFormatting>
  <conditionalFormatting sqref="E740:E746">
    <cfRule type="expression" dxfId="46" priority="172" stopIfTrue="1">
      <formula>#REF!="Confidential"</formula>
    </cfRule>
  </conditionalFormatting>
  <conditionalFormatting sqref="E760:E762">
    <cfRule type="expression" dxfId="45" priority="165" stopIfTrue="1">
      <formula>#REF!="Confidential"</formula>
    </cfRule>
  </conditionalFormatting>
  <conditionalFormatting sqref="E767">
    <cfRule type="expression" dxfId="44" priority="155" stopIfTrue="1">
      <formula>#REF!="Confidential"</formula>
    </cfRule>
  </conditionalFormatting>
  <conditionalFormatting sqref="E826:E834">
    <cfRule type="expression" dxfId="43" priority="95" stopIfTrue="1">
      <formula>#REF!="Confidential"</formula>
    </cfRule>
  </conditionalFormatting>
  <conditionalFormatting sqref="E929:E932">
    <cfRule type="expression" dxfId="42" priority="63" stopIfTrue="1">
      <formula>#REF!="Confidential"</formula>
    </cfRule>
  </conditionalFormatting>
  <conditionalFormatting sqref="E949:E952">
    <cfRule type="expression" dxfId="41" priority="44" stopIfTrue="1">
      <formula>#REF!="Confidential"</formula>
    </cfRule>
  </conditionalFormatting>
  <conditionalFormatting sqref="E954:E958">
    <cfRule type="expression" dxfId="40" priority="37" stopIfTrue="1">
      <formula>#REF!="Confidential"</formula>
    </cfRule>
  </conditionalFormatting>
  <conditionalFormatting sqref="J516">
    <cfRule type="expression" dxfId="39" priority="132" stopIfTrue="1">
      <formula>#REF!="Confidential"</formula>
    </cfRule>
  </conditionalFormatting>
  <conditionalFormatting sqref="J561">
    <cfRule type="expression" dxfId="38" priority="1" stopIfTrue="1">
      <formula>#REF!="Confidential"</formula>
    </cfRule>
  </conditionalFormatting>
  <conditionalFormatting sqref="J599:J609">
    <cfRule type="expression" dxfId="37" priority="153" stopIfTrue="1">
      <formula>#REF!="Confidential"</formula>
    </cfRule>
  </conditionalFormatting>
  <conditionalFormatting sqref="J659">
    <cfRule type="expression" dxfId="36" priority="119" stopIfTrue="1">
      <formula>#REF!="Confidential"</formula>
    </cfRule>
  </conditionalFormatting>
  <conditionalFormatting sqref="J701">
    <cfRule type="expression" dxfId="35" priority="118" stopIfTrue="1">
      <formula>#REF!="Confidential"</formula>
    </cfRule>
  </conditionalFormatting>
  <conditionalFormatting sqref="J745:J746">
    <cfRule type="expression" dxfId="34" priority="111" stopIfTrue="1">
      <formula>#REF!="Confidential"</formula>
    </cfRule>
  </conditionalFormatting>
  <conditionalFormatting sqref="J897:J903">
    <cfRule type="expression" dxfId="33" priority="75" stopIfTrue="1">
      <formula>#REF!="Confidential"</formula>
    </cfRule>
  </conditionalFormatting>
  <conditionalFormatting sqref="J905:J926">
    <cfRule type="expression" dxfId="32" priority="66" stopIfTrue="1">
      <formula>#REF!="Confidential"</formula>
    </cfRule>
  </conditionalFormatting>
  <conditionalFormatting sqref="J949:J962">
    <cfRule type="expression" dxfId="31" priority="33" stopIfTrue="1">
      <formula>#REF!="Confidential"</formula>
    </cfRule>
  </conditionalFormatting>
  <conditionalFormatting sqref="J968:J969">
    <cfRule type="expression" dxfId="30" priority="24" stopIfTrue="1">
      <formula>#REF!="Confidential"</formula>
    </cfRule>
  </conditionalFormatting>
  <conditionalFormatting sqref="J438:L438 J452:K452 K473 J539:L540 J543:L545 J547 J549:L551 K553:L553 K554:K555 J556:L560 K563 J564:L564 J565:K592 D596 J596:K596 J598:K598 K599:L614 J611:J614 J615:K615 J616:L619 J620:K624 J625:L627 J628:K628 J629:L629 J630:K630 J631:L632 J634:K642 J643:L653 J654:K655 J656:L658 K659:L659 J662:K663 J664:L669 J670:K670 J671:L685 J687:L700 K701 J702:L725 J726:J727 J728:L744 K745:L746 J747:L747 J752:L752 J758:L758 J760:K761 J762:L762 J763 K765 J765:J773 K768:L773 J774:K780 J781 J782:K798 J799:L799 J801:L801 J803:L811 J812:K812 K813:L814 J813:J825 K821:L823 J826:K826 J827:J838 K836:L838 J839:L849 J850:K850 J851:L854 J855:K855 J856 J857:K857 J858:L877 J878:K878 J879:L881 J882:K885 J886:L896 K897:L903 J929:K948 K949:K952 K954:K958 K959:L960 J963:L967 K968:L969 J970:L970 J971:J972 J973:L973 J974:K974 J975:L979 J981:L981">
    <cfRule type="expression" dxfId="29" priority="196" stopIfTrue="1">
      <formula>#REF!="Confidential"</formula>
    </cfRule>
  </conditionalFormatting>
  <conditionalFormatting sqref="K815">
    <cfRule type="expression" dxfId="28" priority="110" stopIfTrue="1">
      <formula>#REF!="Confidential"</formula>
    </cfRule>
  </conditionalFormatting>
  <conditionalFormatting sqref="K817:K820">
    <cfRule type="expression" dxfId="27" priority="106" stopIfTrue="1">
      <formula>#REF!="Confidential"</formula>
    </cfRule>
  </conditionalFormatting>
  <conditionalFormatting sqref="K824:K825">
    <cfRule type="expression" dxfId="26" priority="103" stopIfTrue="1">
      <formula>#REF!="Confidential"</formula>
    </cfRule>
  </conditionalFormatting>
  <conditionalFormatting sqref="K827:K835">
    <cfRule type="expression" dxfId="25" priority="93" stopIfTrue="1">
      <formula>#REF!="Confidential"</formula>
    </cfRule>
  </conditionalFormatting>
  <conditionalFormatting sqref="K905:K926">
    <cfRule type="expression" dxfId="24" priority="73" stopIfTrue="1">
      <formula>#REF!="Confidential"</formula>
    </cfRule>
  </conditionalFormatting>
  <conditionalFormatting sqref="K961:K962">
    <cfRule type="expression" dxfId="23" priority="30" stopIfTrue="1">
      <formula>#REF!="Confidential"</formula>
    </cfRule>
  </conditionalFormatting>
  <conditionalFormatting sqref="L452">
    <cfRule type="expression" dxfId="22" priority="123" stopIfTrue="1">
      <formula>#REF!="Confidential"</formula>
    </cfRule>
  </conditionalFormatting>
  <conditionalFormatting sqref="L547">
    <cfRule type="expression" dxfId="21" priority="9" stopIfTrue="1">
      <formula>$D547="Confidential"</formula>
    </cfRule>
  </conditionalFormatting>
  <conditionalFormatting sqref="L554:L555">
    <cfRule type="expression" dxfId="20" priority="184" stopIfTrue="1">
      <formula>#REF!="Confidential"</formula>
    </cfRule>
  </conditionalFormatting>
  <conditionalFormatting sqref="L565">
    <cfRule type="expression" dxfId="19" priority="126" stopIfTrue="1">
      <formula>#REF!="Confidential"</formula>
    </cfRule>
  </conditionalFormatting>
  <conditionalFormatting sqref="L597:L598">
    <cfRule type="expression" dxfId="18" priority="151" stopIfTrue="1">
      <formula>#REF!="Confidential"</formula>
    </cfRule>
  </conditionalFormatting>
  <conditionalFormatting sqref="L620:L624">
    <cfRule type="expression" dxfId="17" priority="120" stopIfTrue="1">
      <formula>#REF!="Confidential"</formula>
    </cfRule>
  </conditionalFormatting>
  <conditionalFormatting sqref="L628">
    <cfRule type="expression" dxfId="16" priority="183" stopIfTrue="1">
      <formula>#REF!="Confidential"</formula>
    </cfRule>
  </conditionalFormatting>
  <conditionalFormatting sqref="L630">
    <cfRule type="expression" dxfId="15" priority="138" stopIfTrue="1">
      <formula>#REF!="Confidential"</formula>
    </cfRule>
  </conditionalFormatting>
  <conditionalFormatting sqref="L634:L642">
    <cfRule type="expression" dxfId="14" priority="192" stopIfTrue="1">
      <formula>#REF!="Confidential"</formula>
    </cfRule>
  </conditionalFormatting>
  <conditionalFormatting sqref="L670">
    <cfRule type="expression" dxfId="13" priority="116" stopIfTrue="1">
      <formula>#REF!="Confidential"</formula>
    </cfRule>
  </conditionalFormatting>
  <conditionalFormatting sqref="L701">
    <cfRule type="expression" dxfId="12" priority="117" stopIfTrue="1">
      <formula>#REF!="Confidential"</formula>
    </cfRule>
  </conditionalFormatting>
  <conditionalFormatting sqref="L726:L727">
    <cfRule type="expression" dxfId="11" priority="179" stopIfTrue="1">
      <formula>#REF!="Confidential"</formula>
    </cfRule>
  </conditionalFormatting>
  <conditionalFormatting sqref="L760:L761">
    <cfRule type="expression" dxfId="10" priority="162" stopIfTrue="1">
      <formula>#REF!="Confidential"</formula>
    </cfRule>
  </conditionalFormatting>
  <conditionalFormatting sqref="L764">
    <cfRule type="expression" dxfId="9" priority="154" stopIfTrue="1">
      <formula>#REF!="Confidential"</formula>
    </cfRule>
  </conditionalFormatting>
  <conditionalFormatting sqref="L774:L798">
    <cfRule type="expression" dxfId="8" priority="147" stopIfTrue="1">
      <formula>#REF!="Confidential"</formula>
    </cfRule>
  </conditionalFormatting>
  <conditionalFormatting sqref="L812">
    <cfRule type="expression" dxfId="7" priority="139" stopIfTrue="1">
      <formula>#REF!="Confidential"</formula>
    </cfRule>
  </conditionalFormatting>
  <conditionalFormatting sqref="L815:L820">
    <cfRule type="expression" dxfId="6" priority="107" stopIfTrue="1">
      <formula>#REF!="Confidential"</formula>
    </cfRule>
  </conditionalFormatting>
  <conditionalFormatting sqref="L824:L835">
    <cfRule type="expression" dxfId="5" priority="94" stopIfTrue="1">
      <formula>#REF!="Confidential"</formula>
    </cfRule>
  </conditionalFormatting>
  <conditionalFormatting sqref="L850">
    <cfRule type="expression" dxfId="4" priority="64" stopIfTrue="1">
      <formula>#REF!="Confidential"</formula>
    </cfRule>
  </conditionalFormatting>
  <conditionalFormatting sqref="L855:L857">
    <cfRule type="expression" dxfId="3" priority="85" stopIfTrue="1">
      <formula>#REF!="Confidential"</formula>
    </cfRule>
  </conditionalFormatting>
  <conditionalFormatting sqref="L878">
    <cfRule type="expression" dxfId="2" priority="81" stopIfTrue="1">
      <formula>#REF!="Confidential"</formula>
    </cfRule>
  </conditionalFormatting>
  <conditionalFormatting sqref="L905:L926">
    <cfRule type="expression" dxfId="1" priority="41" stopIfTrue="1">
      <formula>#REF!="Confidential"</formula>
    </cfRule>
  </conditionalFormatting>
  <conditionalFormatting sqref="L961:L962">
    <cfRule type="expression" dxfId="0" priority="26" stopIfTrue="1">
      <formula>#REF!="Confidential"</formula>
    </cfRule>
  </conditionalFormatting>
  <hyperlinks>
    <hyperlink ref="L6:L24" r:id="rId1" display="https://www.climeworks.com" xr:uid="{3EA33D7B-D98D-864F-A207-78D6D21A3E7A}"/>
    <hyperlink ref="L5" r:id="rId2" display="https://www.climeworks.com" xr:uid="{368220A9-C0D1-EF48-B769-0335E4745A64}"/>
  </hyperlinks>
  <pageMargins left="0.7" right="0.7" top="0.78740157499999996" bottom="0.78740157499999996" header="0.3" footer="0.3"/>
  <pageSetup paperSize="9" orientation="portrait" horizontalDpi="0" verticalDpi="0"/>
  <legacyDrawing r:id="rId3"/>
  <tableParts count="1">
    <tablePart r:id="rId4"/>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C62059-972B-BD44-B124-33B7147DC04A}">
  <dimension ref="A5:AM121"/>
  <sheetViews>
    <sheetView zoomScale="42" zoomScaleNormal="86" workbookViewId="0">
      <selection activeCell="M31" sqref="M31"/>
    </sheetView>
  </sheetViews>
  <sheetFormatPr baseColWidth="10" defaultRowHeight="16"/>
  <cols>
    <col min="3" max="3" width="15" customWidth="1"/>
    <col min="4" max="4" width="155.33203125" customWidth="1"/>
    <col min="5" max="5" width="21.83203125" customWidth="1"/>
    <col min="6" max="6" width="34.33203125" customWidth="1"/>
    <col min="7" max="7" width="88.6640625" customWidth="1"/>
    <col min="8" max="8" width="15.83203125" customWidth="1"/>
    <col min="9" max="9" width="18.6640625" customWidth="1"/>
    <col min="10" max="10" width="25.83203125" customWidth="1"/>
    <col min="11" max="11" width="26.83203125" customWidth="1"/>
    <col min="12" max="12" width="60.83203125" customWidth="1"/>
    <col min="14" max="14" width="76.1640625" customWidth="1"/>
    <col min="15" max="15" width="124.33203125" customWidth="1"/>
  </cols>
  <sheetData>
    <row r="5" spans="2:15">
      <c r="B5" s="20" t="s">
        <v>323</v>
      </c>
      <c r="C5" s="20"/>
    </row>
    <row r="7" spans="2:15" ht="59" customHeight="1">
      <c r="B7" s="77" t="s">
        <v>324</v>
      </c>
      <c r="C7" s="4" t="s">
        <v>34</v>
      </c>
      <c r="D7" s="5" t="s">
        <v>35</v>
      </c>
      <c r="E7" s="100" t="s">
        <v>399</v>
      </c>
      <c r="F7" s="6" t="s">
        <v>36</v>
      </c>
      <c r="G7" s="5" t="s">
        <v>37</v>
      </c>
      <c r="H7" s="5"/>
      <c r="I7" s="5" t="s">
        <v>37</v>
      </c>
      <c r="J7" s="5" t="s">
        <v>37</v>
      </c>
      <c r="K7" s="4" t="s">
        <v>38</v>
      </c>
      <c r="L7" s="4" t="s">
        <v>39</v>
      </c>
      <c r="M7" s="4" t="s">
        <v>40</v>
      </c>
      <c r="N7" s="4" t="s">
        <v>41</v>
      </c>
      <c r="O7" s="4" t="s">
        <v>42</v>
      </c>
    </row>
    <row r="8" spans="2:15">
      <c r="B8" s="70">
        <v>1</v>
      </c>
      <c r="C8" s="7">
        <v>12</v>
      </c>
      <c r="D8" s="8" t="s">
        <v>43</v>
      </c>
      <c r="E8" s="45" t="s">
        <v>400</v>
      </c>
      <c r="F8" s="8" t="s">
        <v>44</v>
      </c>
      <c r="G8" s="8" t="s">
        <v>45</v>
      </c>
      <c r="H8" s="8"/>
      <c r="I8" s="8" t="s">
        <v>0</v>
      </c>
      <c r="J8" s="8" t="s">
        <v>0</v>
      </c>
      <c r="K8" s="9">
        <v>4000</v>
      </c>
      <c r="L8" s="8"/>
      <c r="M8" s="9">
        <v>2022</v>
      </c>
      <c r="N8" s="8" t="s">
        <v>11</v>
      </c>
      <c r="O8" s="365" t="s">
        <v>46</v>
      </c>
    </row>
    <row r="9" spans="2:15">
      <c r="B9" s="70">
        <v>2</v>
      </c>
      <c r="C9" s="7">
        <v>13</v>
      </c>
      <c r="D9" s="8" t="s">
        <v>4</v>
      </c>
      <c r="E9" s="45" t="s">
        <v>89</v>
      </c>
      <c r="F9" s="8" t="s">
        <v>44</v>
      </c>
      <c r="G9" s="8" t="s">
        <v>45</v>
      </c>
      <c r="H9" s="8"/>
      <c r="I9" s="8" t="s">
        <v>0</v>
      </c>
      <c r="J9" s="8" t="s">
        <v>0</v>
      </c>
      <c r="K9" s="9">
        <v>365</v>
      </c>
      <c r="L9" s="8"/>
      <c r="M9" s="9">
        <v>2022</v>
      </c>
      <c r="N9" s="8" t="s">
        <v>4</v>
      </c>
      <c r="O9" s="10" t="s">
        <v>47</v>
      </c>
    </row>
    <row r="10" spans="2:15">
      <c r="B10" s="70">
        <v>3</v>
      </c>
      <c r="C10" s="7">
        <v>14</v>
      </c>
      <c r="D10" s="8" t="s">
        <v>48</v>
      </c>
      <c r="E10" s="45" t="s">
        <v>262</v>
      </c>
      <c r="F10" s="8" t="s">
        <v>44</v>
      </c>
      <c r="G10" s="8" t="s">
        <v>45</v>
      </c>
      <c r="H10" s="8"/>
      <c r="I10" s="8" t="s">
        <v>0</v>
      </c>
      <c r="J10" s="8" t="s">
        <v>0</v>
      </c>
      <c r="K10" s="9">
        <v>100</v>
      </c>
      <c r="L10" s="8"/>
      <c r="M10" s="9">
        <v>2022</v>
      </c>
      <c r="N10" s="8" t="s">
        <v>49</v>
      </c>
      <c r="O10" s="10" t="s">
        <v>50</v>
      </c>
    </row>
    <row r="11" spans="2:15">
      <c r="B11" s="70">
        <v>4</v>
      </c>
      <c r="C11" s="7">
        <v>15</v>
      </c>
      <c r="D11" s="8" t="s">
        <v>305</v>
      </c>
      <c r="E11" s="45" t="s">
        <v>87</v>
      </c>
      <c r="F11" s="8" t="s">
        <v>44</v>
      </c>
      <c r="G11" s="8" t="s">
        <v>45</v>
      </c>
      <c r="H11" s="8"/>
      <c r="I11" s="8" t="s">
        <v>0</v>
      </c>
      <c r="J11" s="8" t="s">
        <v>0</v>
      </c>
      <c r="K11" s="9">
        <v>1000</v>
      </c>
      <c r="L11" s="9"/>
      <c r="M11" s="9">
        <v>2022</v>
      </c>
      <c r="N11" s="8" t="s">
        <v>305</v>
      </c>
      <c r="O11" s="10" t="s">
        <v>47</v>
      </c>
    </row>
    <row r="12" spans="2:15">
      <c r="B12" s="70">
        <v>5</v>
      </c>
      <c r="C12" s="7">
        <v>16</v>
      </c>
      <c r="D12" s="8" t="s">
        <v>129</v>
      </c>
      <c r="E12" s="45" t="s">
        <v>87</v>
      </c>
      <c r="F12" s="8" t="s">
        <v>44</v>
      </c>
      <c r="G12" s="8" t="s">
        <v>45</v>
      </c>
      <c r="H12" s="8"/>
      <c r="I12" s="8" t="s">
        <v>0</v>
      </c>
      <c r="J12" s="8" t="s">
        <v>0</v>
      </c>
      <c r="K12" s="9">
        <v>1000</v>
      </c>
      <c r="L12" s="9"/>
      <c r="M12" s="9">
        <v>2022</v>
      </c>
      <c r="N12" s="8" t="s">
        <v>129</v>
      </c>
      <c r="O12" s="10" t="s">
        <v>306</v>
      </c>
    </row>
    <row r="13" spans="2:15">
      <c r="B13" s="70">
        <v>6</v>
      </c>
      <c r="C13" s="7">
        <v>28</v>
      </c>
      <c r="D13" s="8" t="s">
        <v>51</v>
      </c>
      <c r="E13" s="45" t="s">
        <v>262</v>
      </c>
      <c r="F13" s="8" t="s">
        <v>44</v>
      </c>
      <c r="G13" s="8" t="s">
        <v>52</v>
      </c>
      <c r="H13" s="8"/>
      <c r="I13" s="8" t="s">
        <v>53</v>
      </c>
      <c r="J13" s="8" t="s">
        <v>0</v>
      </c>
      <c r="K13" s="9">
        <v>365</v>
      </c>
      <c r="L13" s="8"/>
      <c r="M13" s="9">
        <v>2023</v>
      </c>
      <c r="N13" s="8" t="s">
        <v>54</v>
      </c>
      <c r="O13" s="10" t="s">
        <v>55</v>
      </c>
    </row>
    <row r="14" spans="2:15">
      <c r="B14" s="70">
        <v>7</v>
      </c>
      <c r="C14" s="7">
        <v>30</v>
      </c>
      <c r="D14" s="8" t="s">
        <v>8</v>
      </c>
      <c r="E14" s="45" t="s">
        <v>87</v>
      </c>
      <c r="F14" s="8" t="s">
        <v>44</v>
      </c>
      <c r="G14" s="8" t="s">
        <v>45</v>
      </c>
      <c r="H14" s="8"/>
      <c r="I14" s="8" t="s">
        <v>0</v>
      </c>
      <c r="J14" s="8" t="s">
        <v>0</v>
      </c>
      <c r="K14" s="9">
        <v>100</v>
      </c>
      <c r="L14" s="9"/>
      <c r="M14" s="9">
        <v>2023</v>
      </c>
      <c r="N14" s="8" t="s">
        <v>8</v>
      </c>
      <c r="O14" s="10" t="s">
        <v>307</v>
      </c>
    </row>
    <row r="15" spans="2:15">
      <c r="B15" s="70">
        <v>8</v>
      </c>
      <c r="C15" s="7">
        <v>31</v>
      </c>
      <c r="D15" s="8" t="s">
        <v>308</v>
      </c>
      <c r="E15" s="45" t="s">
        <v>262</v>
      </c>
      <c r="F15" s="8" t="s">
        <v>44</v>
      </c>
      <c r="G15" s="8" t="s">
        <v>45</v>
      </c>
      <c r="H15" s="8"/>
      <c r="I15" s="8" t="s">
        <v>0</v>
      </c>
      <c r="J15" s="8" t="s">
        <v>0</v>
      </c>
      <c r="K15" s="9">
        <v>1000</v>
      </c>
      <c r="L15" s="9"/>
      <c r="M15" s="9">
        <v>2023</v>
      </c>
      <c r="N15" s="8" t="s">
        <v>308</v>
      </c>
      <c r="O15" s="10" t="s">
        <v>309</v>
      </c>
    </row>
    <row r="16" spans="2:15">
      <c r="B16" s="70">
        <v>9</v>
      </c>
      <c r="C16" s="7">
        <v>33</v>
      </c>
      <c r="D16" s="8" t="s">
        <v>133</v>
      </c>
      <c r="E16" s="45" t="s">
        <v>397</v>
      </c>
      <c r="F16" s="8" t="s">
        <v>44</v>
      </c>
      <c r="G16" s="8" t="s">
        <v>45</v>
      </c>
      <c r="H16" s="8"/>
      <c r="I16" s="8" t="s">
        <v>0</v>
      </c>
      <c r="J16" s="8" t="s">
        <v>0</v>
      </c>
      <c r="K16" s="9">
        <v>100</v>
      </c>
      <c r="L16" s="9"/>
      <c r="M16" s="9">
        <v>2023</v>
      </c>
      <c r="N16" s="8" t="s">
        <v>310</v>
      </c>
      <c r="O16" s="68" t="s">
        <v>311</v>
      </c>
    </row>
    <row r="17" spans="1:39" s="76" customFormat="1">
      <c r="A17" s="20"/>
      <c r="B17" s="71">
        <v>10</v>
      </c>
      <c r="C17" s="72">
        <v>65</v>
      </c>
      <c r="D17" s="73" t="s">
        <v>56</v>
      </c>
      <c r="E17" s="105" t="s">
        <v>89</v>
      </c>
      <c r="F17" s="73" t="s">
        <v>44</v>
      </c>
      <c r="G17" s="73" t="s">
        <v>45</v>
      </c>
      <c r="H17" s="73"/>
      <c r="I17" s="73" t="s">
        <v>0</v>
      </c>
      <c r="J17" s="73" t="s">
        <v>0</v>
      </c>
      <c r="K17" s="74">
        <v>1000000</v>
      </c>
      <c r="L17" s="73"/>
      <c r="M17" s="74">
        <v>2024</v>
      </c>
      <c r="N17" s="73" t="s">
        <v>4</v>
      </c>
      <c r="O17" s="75" t="s">
        <v>57</v>
      </c>
    </row>
    <row r="18" spans="1:39" s="76" customFormat="1">
      <c r="A18" s="20"/>
      <c r="B18" s="71">
        <v>11</v>
      </c>
      <c r="C18" s="72">
        <v>66</v>
      </c>
      <c r="D18" s="73">
        <v>4401</v>
      </c>
      <c r="E18" s="105" t="s">
        <v>398</v>
      </c>
      <c r="F18" s="73" t="s">
        <v>44</v>
      </c>
      <c r="G18" s="73" t="s">
        <v>45</v>
      </c>
      <c r="H18" s="73"/>
      <c r="I18" s="73" t="s">
        <v>0</v>
      </c>
      <c r="J18" s="73" t="s">
        <v>0</v>
      </c>
      <c r="K18" s="74">
        <v>3000</v>
      </c>
      <c r="L18" s="74"/>
      <c r="M18" s="74">
        <v>2024</v>
      </c>
      <c r="N18" s="73">
        <v>4401</v>
      </c>
      <c r="O18" s="75" t="s">
        <v>312</v>
      </c>
    </row>
    <row r="19" spans="1:39" s="76" customFormat="1">
      <c r="A19" s="20"/>
      <c r="B19" s="71">
        <v>12</v>
      </c>
      <c r="C19" s="72">
        <v>68</v>
      </c>
      <c r="D19" s="73" t="s">
        <v>313</v>
      </c>
      <c r="E19" s="105" t="s">
        <v>87</v>
      </c>
      <c r="F19" s="73" t="s">
        <v>44</v>
      </c>
      <c r="G19" s="73" t="s">
        <v>45</v>
      </c>
      <c r="H19" s="73"/>
      <c r="I19" s="73" t="s">
        <v>0</v>
      </c>
      <c r="J19" s="73" t="s">
        <v>0</v>
      </c>
      <c r="K19" s="74">
        <v>2000</v>
      </c>
      <c r="L19" s="74"/>
      <c r="M19" s="74">
        <v>2024</v>
      </c>
      <c r="N19" s="73" t="s">
        <v>313</v>
      </c>
      <c r="O19" s="371" t="s">
        <v>314</v>
      </c>
    </row>
    <row r="20" spans="1:39" s="76" customFormat="1">
      <c r="A20" s="20"/>
      <c r="B20" s="71">
        <v>13</v>
      </c>
      <c r="C20" s="72">
        <v>69</v>
      </c>
      <c r="D20" s="73" t="s">
        <v>315</v>
      </c>
      <c r="E20" s="105" t="s">
        <v>87</v>
      </c>
      <c r="F20" s="73" t="s">
        <v>44</v>
      </c>
      <c r="G20" s="73" t="s">
        <v>45</v>
      </c>
      <c r="H20" s="73"/>
      <c r="I20" s="73" t="s">
        <v>0</v>
      </c>
      <c r="J20" s="73" t="s">
        <v>0</v>
      </c>
      <c r="K20" s="74">
        <v>500000</v>
      </c>
      <c r="L20" s="74"/>
      <c r="M20" s="74">
        <v>2024</v>
      </c>
      <c r="N20" s="73" t="s">
        <v>271</v>
      </c>
      <c r="O20" s="75" t="s">
        <v>316</v>
      </c>
    </row>
    <row r="21" spans="1:39">
      <c r="B21" s="70">
        <v>14</v>
      </c>
      <c r="C21" s="7">
        <v>70</v>
      </c>
      <c r="D21" s="8" t="s">
        <v>58</v>
      </c>
      <c r="E21" s="45" t="s">
        <v>263</v>
      </c>
      <c r="F21" s="8" t="s">
        <v>44</v>
      </c>
      <c r="G21" s="8" t="s">
        <v>45</v>
      </c>
      <c r="H21" s="8"/>
      <c r="I21" s="8" t="s">
        <v>0</v>
      </c>
      <c r="J21" s="8" t="s">
        <v>0</v>
      </c>
      <c r="K21" s="9">
        <v>365</v>
      </c>
      <c r="L21" s="8"/>
      <c r="M21" s="9">
        <v>2025</v>
      </c>
      <c r="N21" s="8" t="s">
        <v>58</v>
      </c>
      <c r="O21" s="10" t="s">
        <v>59</v>
      </c>
    </row>
    <row r="22" spans="1:39">
      <c r="B22" s="70">
        <v>15</v>
      </c>
      <c r="C22" s="11">
        <v>76</v>
      </c>
      <c r="D22" s="12" t="s">
        <v>60</v>
      </c>
      <c r="E22" s="106" t="s">
        <v>89</v>
      </c>
      <c r="F22" s="12" t="s">
        <v>44</v>
      </c>
      <c r="G22" s="12" t="s">
        <v>45</v>
      </c>
      <c r="H22" s="12"/>
      <c r="I22" s="12" t="s">
        <v>0</v>
      </c>
      <c r="J22" s="12" t="s">
        <v>0</v>
      </c>
      <c r="K22" s="13">
        <v>1000000</v>
      </c>
      <c r="L22" s="12"/>
      <c r="M22" s="13">
        <v>2025</v>
      </c>
      <c r="N22" s="12" t="s">
        <v>4</v>
      </c>
      <c r="O22" s="14" t="s">
        <v>61</v>
      </c>
      <c r="P22" s="15"/>
      <c r="Q22" s="15"/>
      <c r="R22" s="15"/>
      <c r="S22" s="15"/>
      <c r="T22" s="15"/>
      <c r="U22" s="15"/>
      <c r="V22" s="15"/>
      <c r="W22" s="15"/>
    </row>
    <row r="23" spans="1:39">
      <c r="B23" s="70">
        <v>16</v>
      </c>
      <c r="C23" s="11">
        <v>77</v>
      </c>
      <c r="D23" s="12" t="s">
        <v>62</v>
      </c>
      <c r="E23" s="106" t="s">
        <v>262</v>
      </c>
      <c r="F23" s="12" t="s">
        <v>44</v>
      </c>
      <c r="G23" s="12" t="s">
        <v>0</v>
      </c>
      <c r="H23" s="12"/>
      <c r="I23" s="12" t="s">
        <v>0</v>
      </c>
      <c r="J23" s="12" t="s">
        <v>0</v>
      </c>
      <c r="K23" s="13">
        <v>100</v>
      </c>
      <c r="L23" s="12"/>
      <c r="M23" s="13">
        <v>2025</v>
      </c>
      <c r="N23" s="12" t="s">
        <v>63</v>
      </c>
      <c r="O23" s="14" t="s">
        <v>64</v>
      </c>
      <c r="P23" s="16"/>
      <c r="Q23" s="16"/>
      <c r="R23" s="16"/>
      <c r="S23" s="16"/>
      <c r="T23" s="16"/>
      <c r="U23" s="16"/>
      <c r="V23" s="16"/>
      <c r="W23" s="16"/>
      <c r="X23" s="16"/>
      <c r="Y23" s="16"/>
      <c r="Z23" s="16"/>
      <c r="AA23" s="16"/>
      <c r="AB23" s="16"/>
      <c r="AC23" s="16"/>
      <c r="AD23" s="16"/>
      <c r="AE23" s="16"/>
      <c r="AF23" s="16"/>
      <c r="AG23" s="16"/>
      <c r="AH23" s="16"/>
      <c r="AI23" s="16"/>
      <c r="AJ23" s="16"/>
      <c r="AK23" s="16"/>
      <c r="AL23" s="16"/>
      <c r="AM23" s="16"/>
    </row>
    <row r="24" spans="1:39">
      <c r="B24" s="70">
        <v>17</v>
      </c>
      <c r="C24" s="11">
        <v>78</v>
      </c>
      <c r="D24" s="12" t="s">
        <v>65</v>
      </c>
      <c r="E24" s="106" t="s">
        <v>262</v>
      </c>
      <c r="F24" s="12" t="s">
        <v>44</v>
      </c>
      <c r="G24" s="12" t="s">
        <v>0</v>
      </c>
      <c r="H24" s="12"/>
      <c r="I24" s="12" t="s">
        <v>0</v>
      </c>
      <c r="J24" s="12" t="s">
        <v>0</v>
      </c>
      <c r="K24" s="13">
        <v>100</v>
      </c>
      <c r="L24" s="12"/>
      <c r="M24" s="13">
        <v>2025</v>
      </c>
      <c r="N24" s="12" t="s">
        <v>66</v>
      </c>
      <c r="O24" s="14" t="s">
        <v>67</v>
      </c>
      <c r="P24" s="16"/>
      <c r="Q24" s="16"/>
      <c r="R24" s="16"/>
      <c r="S24" s="16"/>
      <c r="T24" s="16"/>
      <c r="U24" s="16"/>
      <c r="V24" s="16"/>
      <c r="W24" s="16"/>
      <c r="X24" s="16"/>
      <c r="Y24" s="16"/>
      <c r="Z24" s="16"/>
      <c r="AA24" s="16"/>
      <c r="AB24" s="16"/>
      <c r="AC24" s="16"/>
      <c r="AD24" s="16"/>
      <c r="AE24" s="16"/>
      <c r="AF24" s="16"/>
      <c r="AG24" s="16"/>
      <c r="AH24" s="16"/>
      <c r="AI24" s="16"/>
      <c r="AJ24" s="15"/>
      <c r="AK24" s="15"/>
      <c r="AL24" s="15"/>
      <c r="AM24" s="15"/>
    </row>
    <row r="25" spans="1:39">
      <c r="B25" s="70">
        <v>18</v>
      </c>
      <c r="C25" s="7">
        <v>79</v>
      </c>
      <c r="D25" s="8" t="s">
        <v>317</v>
      </c>
      <c r="E25" s="106" t="s">
        <v>263</v>
      </c>
      <c r="F25" s="8" t="s">
        <v>44</v>
      </c>
      <c r="G25" s="8" t="s">
        <v>0</v>
      </c>
      <c r="H25" s="8"/>
      <c r="I25" s="8" t="s">
        <v>0</v>
      </c>
      <c r="J25" s="8" t="s">
        <v>0</v>
      </c>
      <c r="K25" s="9">
        <v>100</v>
      </c>
      <c r="L25" s="9"/>
      <c r="M25" s="9">
        <v>2025</v>
      </c>
      <c r="N25" s="8" t="s">
        <v>318</v>
      </c>
      <c r="O25" s="10" t="s">
        <v>319</v>
      </c>
    </row>
    <row r="26" spans="1:39">
      <c r="B26" s="70">
        <v>19</v>
      </c>
      <c r="C26" s="7">
        <v>81</v>
      </c>
      <c r="D26" s="8" t="s">
        <v>68</v>
      </c>
      <c r="E26" s="106" t="s">
        <v>105</v>
      </c>
      <c r="F26" s="8" t="s">
        <v>44</v>
      </c>
      <c r="G26" s="8" t="s">
        <v>45</v>
      </c>
      <c r="H26" s="8"/>
      <c r="I26" s="8" t="s">
        <v>0</v>
      </c>
      <c r="J26" s="8" t="s">
        <v>0</v>
      </c>
      <c r="K26" s="9">
        <v>36000</v>
      </c>
      <c r="L26" s="8"/>
      <c r="M26" s="9">
        <v>2025</v>
      </c>
      <c r="N26" s="8" t="s">
        <v>11</v>
      </c>
      <c r="O26" s="10" t="s">
        <v>69</v>
      </c>
    </row>
    <row r="27" spans="1:39">
      <c r="B27" s="70">
        <v>20</v>
      </c>
      <c r="C27" s="7">
        <v>82</v>
      </c>
      <c r="D27" s="8" t="s">
        <v>86</v>
      </c>
      <c r="E27" s="106" t="s">
        <v>87</v>
      </c>
      <c r="F27" s="8" t="s">
        <v>44</v>
      </c>
      <c r="G27" s="8" t="s">
        <v>45</v>
      </c>
      <c r="H27" s="8"/>
      <c r="I27" s="8" t="s">
        <v>0</v>
      </c>
      <c r="J27" s="8" t="s">
        <v>0</v>
      </c>
      <c r="K27" s="9">
        <v>100000</v>
      </c>
      <c r="L27" s="9"/>
      <c r="M27" s="9">
        <v>2025</v>
      </c>
      <c r="N27" s="8" t="s">
        <v>320</v>
      </c>
      <c r="O27" s="68" t="s">
        <v>321</v>
      </c>
    </row>
    <row r="28" spans="1:39">
      <c r="B28" s="70"/>
      <c r="C28" s="7"/>
      <c r="D28" s="8"/>
      <c r="E28" s="8"/>
      <c r="F28" s="8"/>
      <c r="G28" s="8"/>
      <c r="H28" s="8"/>
      <c r="I28" s="8"/>
      <c r="J28" s="8"/>
      <c r="K28" s="9"/>
      <c r="L28" s="9"/>
      <c r="M28" s="9"/>
      <c r="N28" s="8"/>
      <c r="O28" s="68"/>
    </row>
    <row r="29" spans="1:39">
      <c r="B29" s="70"/>
      <c r="C29" s="7"/>
      <c r="D29" s="8"/>
      <c r="E29" s="8"/>
      <c r="F29" s="8"/>
      <c r="G29" s="8"/>
      <c r="H29" s="8"/>
      <c r="I29" s="8"/>
      <c r="J29" s="8"/>
      <c r="K29" s="9"/>
      <c r="L29" s="9"/>
      <c r="M29" s="9"/>
      <c r="N29" s="8"/>
      <c r="O29" s="68"/>
    </row>
    <row r="30" spans="1:39">
      <c r="B30" s="70"/>
      <c r="C30" s="7"/>
      <c r="D30" s="8"/>
      <c r="E30" s="8"/>
      <c r="F30" s="8"/>
      <c r="G30" s="8"/>
      <c r="H30" s="8"/>
      <c r="I30" s="8"/>
      <c r="J30" s="88" t="s">
        <v>327</v>
      </c>
      <c r="K30" s="89">
        <f>(SUM(K17:K20)/10^6)</f>
        <v>1.5049999999999999</v>
      </c>
      <c r="L30" s="9"/>
      <c r="M30" s="9"/>
      <c r="N30" s="8"/>
      <c r="O30" s="68"/>
    </row>
    <row r="31" spans="1:39">
      <c r="B31" s="70"/>
      <c r="C31" s="7"/>
      <c r="D31" s="8"/>
      <c r="E31" s="8"/>
      <c r="F31" s="8"/>
      <c r="G31" s="8"/>
      <c r="H31" s="8"/>
      <c r="I31" s="8"/>
      <c r="J31" s="88" t="s">
        <v>328</v>
      </c>
      <c r="K31" s="89">
        <f>SUM(K8:K27)/10^6</f>
        <v>2.6496949999999999</v>
      </c>
      <c r="L31" s="9"/>
      <c r="M31" s="9"/>
      <c r="N31" s="8"/>
      <c r="O31" s="68"/>
    </row>
    <row r="32" spans="1:39">
      <c r="B32" s="70"/>
      <c r="C32" s="7"/>
      <c r="D32" s="8"/>
      <c r="E32" s="8"/>
      <c r="F32" s="8"/>
      <c r="G32" s="8"/>
      <c r="H32" s="8"/>
      <c r="I32" s="8"/>
      <c r="J32" s="86"/>
      <c r="K32" s="87"/>
      <c r="L32" s="9"/>
      <c r="M32" s="9"/>
      <c r="N32" s="8"/>
      <c r="O32" s="68"/>
    </row>
    <row r="33" spans="2:20">
      <c r="B33" s="70"/>
      <c r="C33" s="7"/>
      <c r="D33" s="8"/>
      <c r="E33" s="8"/>
      <c r="F33" s="8"/>
      <c r="G33" s="8"/>
      <c r="H33" s="8"/>
      <c r="I33" s="8"/>
      <c r="J33" s="86"/>
      <c r="K33" s="87"/>
      <c r="L33" s="9"/>
      <c r="M33" s="9"/>
      <c r="N33" s="8"/>
      <c r="O33" s="68"/>
    </row>
    <row r="34" spans="2:20">
      <c r="B34" s="70"/>
      <c r="C34" s="7"/>
      <c r="D34" s="8"/>
      <c r="E34" s="8"/>
      <c r="F34" s="8"/>
      <c r="G34" s="8"/>
      <c r="H34" s="8"/>
      <c r="I34" s="8"/>
      <c r="J34" s="86"/>
      <c r="K34" s="87"/>
      <c r="L34" s="9"/>
      <c r="M34" s="9"/>
      <c r="N34" s="8"/>
      <c r="O34" s="68"/>
    </row>
    <row r="35" spans="2:20">
      <c r="B35" s="70" t="s">
        <v>396</v>
      </c>
      <c r="C35" s="86" t="s">
        <v>537</v>
      </c>
      <c r="D35" s="8"/>
      <c r="E35" s="8"/>
      <c r="F35" s="8"/>
      <c r="G35" s="8"/>
      <c r="H35" s="8"/>
      <c r="I35" s="8"/>
      <c r="J35" s="86"/>
      <c r="K35" s="87"/>
      <c r="L35" s="9"/>
      <c r="M35" s="9"/>
      <c r="N35" s="8"/>
      <c r="O35" s="68"/>
    </row>
    <row r="36" spans="2:20">
      <c r="B36" s="70"/>
      <c r="C36" s="7"/>
      <c r="D36" s="8"/>
      <c r="E36" s="8"/>
      <c r="F36" s="8"/>
      <c r="G36" s="8"/>
      <c r="H36" s="8"/>
      <c r="I36" s="8"/>
      <c r="J36" s="86"/>
      <c r="K36" s="87"/>
      <c r="L36" s="9"/>
      <c r="M36" s="9"/>
      <c r="N36" s="8"/>
      <c r="O36" s="68"/>
    </row>
    <row r="37" spans="2:20">
      <c r="B37" s="70"/>
      <c r="C37" s="101" t="s">
        <v>329</v>
      </c>
      <c r="D37" s="101" t="s">
        <v>330</v>
      </c>
      <c r="E37" s="101" t="s">
        <v>331</v>
      </c>
      <c r="F37" s="101" t="s">
        <v>332</v>
      </c>
      <c r="G37" s="101" t="s">
        <v>333</v>
      </c>
      <c r="H37" s="101" t="s">
        <v>334</v>
      </c>
      <c r="I37" s="101" t="s">
        <v>335</v>
      </c>
      <c r="J37" s="101" t="s">
        <v>280</v>
      </c>
      <c r="K37" s="101" t="s">
        <v>280</v>
      </c>
      <c r="L37" s="101" t="s">
        <v>336</v>
      </c>
      <c r="M37" s="102" t="s">
        <v>337</v>
      </c>
      <c r="N37" s="102" t="s">
        <v>338</v>
      </c>
      <c r="O37" s="102" t="s">
        <v>339</v>
      </c>
      <c r="P37" s="102" t="s">
        <v>340</v>
      </c>
      <c r="Q37" s="102" t="s">
        <v>341</v>
      </c>
      <c r="R37" s="102" t="s">
        <v>342</v>
      </c>
      <c r="S37" s="102" t="s">
        <v>343</v>
      </c>
      <c r="T37" s="102" t="s">
        <v>344</v>
      </c>
    </row>
    <row r="38" spans="2:20">
      <c r="B38" s="70"/>
      <c r="C38" s="103" t="s">
        <v>345</v>
      </c>
      <c r="D38" s="103" t="s">
        <v>346</v>
      </c>
      <c r="E38" s="103" t="s">
        <v>347</v>
      </c>
      <c r="F38" s="103" t="s">
        <v>348</v>
      </c>
      <c r="G38" s="103" t="s">
        <v>349</v>
      </c>
      <c r="H38" s="103" t="s">
        <v>350</v>
      </c>
      <c r="I38" s="103" t="s">
        <v>351</v>
      </c>
      <c r="J38" s="103" t="s">
        <v>352</v>
      </c>
      <c r="K38" s="103" t="s">
        <v>352</v>
      </c>
      <c r="L38" s="103" t="s">
        <v>353</v>
      </c>
      <c r="M38" s="67"/>
      <c r="N38" s="67"/>
      <c r="O38" s="67"/>
      <c r="P38" s="67"/>
      <c r="Q38" s="67"/>
      <c r="R38" s="67"/>
      <c r="S38" s="67"/>
      <c r="T38" s="67"/>
    </row>
    <row r="39" spans="2:20">
      <c r="B39" s="70"/>
      <c r="C39" s="103" t="s">
        <v>354</v>
      </c>
      <c r="D39" s="103" t="s">
        <v>355</v>
      </c>
      <c r="E39" s="103" t="s">
        <v>356</v>
      </c>
      <c r="F39" s="103" t="s">
        <v>305</v>
      </c>
      <c r="G39" s="103" t="s">
        <v>357</v>
      </c>
      <c r="H39" s="103" t="s">
        <v>350</v>
      </c>
      <c r="I39" s="103" t="s">
        <v>358</v>
      </c>
      <c r="J39" s="103" t="s">
        <v>359</v>
      </c>
      <c r="K39" s="103" t="s">
        <v>359</v>
      </c>
      <c r="L39" s="103" t="s">
        <v>360</v>
      </c>
      <c r="M39" s="67"/>
      <c r="N39" s="67"/>
      <c r="O39" s="67"/>
      <c r="P39" s="67"/>
      <c r="Q39" s="67"/>
      <c r="R39" s="67"/>
      <c r="S39" s="67"/>
      <c r="T39" s="67"/>
    </row>
    <row r="40" spans="2:20">
      <c r="B40" s="70"/>
      <c r="C40" s="103" t="s">
        <v>361</v>
      </c>
      <c r="D40" s="103" t="s">
        <v>355</v>
      </c>
      <c r="E40" s="103" t="s">
        <v>362</v>
      </c>
      <c r="F40" s="103" t="s">
        <v>214</v>
      </c>
      <c r="G40" s="103" t="s">
        <v>363</v>
      </c>
      <c r="H40" s="103" t="s">
        <v>350</v>
      </c>
      <c r="I40" s="103" t="s">
        <v>364</v>
      </c>
      <c r="J40" s="103" t="s">
        <v>359</v>
      </c>
      <c r="K40" s="103" t="s">
        <v>359</v>
      </c>
      <c r="L40" s="103" t="s">
        <v>365</v>
      </c>
      <c r="M40" s="67"/>
      <c r="N40" s="67"/>
      <c r="O40" s="67"/>
      <c r="P40" s="67"/>
      <c r="Q40" s="67"/>
      <c r="R40" s="67"/>
      <c r="S40" s="67"/>
      <c r="T40" s="67"/>
    </row>
    <row r="41" spans="2:20">
      <c r="B41" s="70"/>
      <c r="C41" s="103" t="s">
        <v>366</v>
      </c>
      <c r="D41" s="103" t="s">
        <v>355</v>
      </c>
      <c r="E41" s="103" t="s">
        <v>367</v>
      </c>
      <c r="F41" s="103" t="s">
        <v>86</v>
      </c>
      <c r="G41" s="103" t="s">
        <v>368</v>
      </c>
      <c r="H41" s="103" t="s">
        <v>350</v>
      </c>
      <c r="I41" s="103" t="s">
        <v>364</v>
      </c>
      <c r="J41" s="103" t="s">
        <v>359</v>
      </c>
      <c r="K41" s="103" t="s">
        <v>359</v>
      </c>
      <c r="L41" s="103" t="s">
        <v>369</v>
      </c>
      <c r="M41" s="67"/>
      <c r="N41" s="67"/>
      <c r="O41" s="67"/>
      <c r="P41" s="67"/>
      <c r="Q41" s="67"/>
      <c r="R41" s="67"/>
      <c r="S41" s="67"/>
      <c r="T41" s="67"/>
    </row>
    <row r="42" spans="2:20">
      <c r="B42" s="70"/>
      <c r="C42" s="103" t="s">
        <v>370</v>
      </c>
      <c r="D42" s="103" t="s">
        <v>371</v>
      </c>
      <c r="E42" s="103" t="s">
        <v>372</v>
      </c>
      <c r="F42" s="103" t="s">
        <v>11</v>
      </c>
      <c r="G42" s="103" t="s">
        <v>373</v>
      </c>
      <c r="H42" s="103" t="s">
        <v>350</v>
      </c>
      <c r="I42" s="103" t="s">
        <v>374</v>
      </c>
      <c r="J42" s="103" t="s">
        <v>302</v>
      </c>
      <c r="K42" s="103" t="s">
        <v>302</v>
      </c>
      <c r="L42" s="103" t="s">
        <v>375</v>
      </c>
      <c r="M42" s="67"/>
      <c r="N42" s="67"/>
      <c r="O42" s="67"/>
      <c r="P42" s="67"/>
      <c r="Q42" s="67"/>
      <c r="R42" s="67"/>
      <c r="S42" s="67"/>
      <c r="T42" s="67"/>
    </row>
    <row r="43" spans="2:20">
      <c r="B43" s="70"/>
      <c r="C43" s="103" t="s">
        <v>376</v>
      </c>
      <c r="D43" s="103" t="s">
        <v>377</v>
      </c>
      <c r="E43" s="103" t="s">
        <v>378</v>
      </c>
      <c r="F43" s="103" t="s">
        <v>4</v>
      </c>
      <c r="G43" s="103" t="s">
        <v>379</v>
      </c>
      <c r="H43" s="103" t="s">
        <v>350</v>
      </c>
      <c r="I43" s="103" t="s">
        <v>380</v>
      </c>
      <c r="J43" s="103" t="s">
        <v>359</v>
      </c>
      <c r="K43" s="103" t="s">
        <v>359</v>
      </c>
      <c r="L43" s="103" t="s">
        <v>381</v>
      </c>
      <c r="M43" s="67"/>
      <c r="N43" s="67"/>
      <c r="O43" s="67"/>
      <c r="P43" s="67"/>
      <c r="Q43" s="67"/>
      <c r="R43" s="67"/>
      <c r="S43" s="67"/>
      <c r="T43" s="67"/>
    </row>
    <row r="44" spans="2:20" ht="39">
      <c r="B44" s="70"/>
      <c r="C44" s="103" t="s">
        <v>382</v>
      </c>
      <c r="D44" s="103" t="s">
        <v>383</v>
      </c>
      <c r="E44" s="103" t="s">
        <v>384</v>
      </c>
      <c r="F44" s="103" t="s">
        <v>385</v>
      </c>
      <c r="G44" s="104" t="s">
        <v>386</v>
      </c>
      <c r="H44" s="103" t="s">
        <v>350</v>
      </c>
      <c r="I44" s="103" t="s">
        <v>387</v>
      </c>
      <c r="J44" s="103" t="s">
        <v>359</v>
      </c>
      <c r="K44" s="103" t="s">
        <v>359</v>
      </c>
      <c r="L44" s="103" t="s">
        <v>388</v>
      </c>
      <c r="M44" s="67"/>
      <c r="N44" s="67"/>
      <c r="O44" s="67"/>
      <c r="P44" s="67"/>
      <c r="Q44" s="67"/>
      <c r="R44" s="67"/>
      <c r="S44" s="67"/>
      <c r="T44" s="67"/>
    </row>
    <row r="45" spans="2:20" ht="39">
      <c r="B45" s="70"/>
      <c r="C45" s="103" t="s">
        <v>389</v>
      </c>
      <c r="D45" s="103" t="s">
        <v>390</v>
      </c>
      <c r="E45" s="103" t="s">
        <v>391</v>
      </c>
      <c r="F45" s="103" t="s">
        <v>392</v>
      </c>
      <c r="G45" s="104" t="s">
        <v>393</v>
      </c>
      <c r="H45" s="103" t="s">
        <v>350</v>
      </c>
      <c r="I45" s="103" t="s">
        <v>394</v>
      </c>
      <c r="J45" s="103" t="s">
        <v>302</v>
      </c>
      <c r="K45" s="103" t="s">
        <v>302</v>
      </c>
      <c r="L45" s="103" t="s">
        <v>395</v>
      </c>
      <c r="M45" s="67"/>
      <c r="N45" s="67"/>
      <c r="O45" s="67"/>
      <c r="P45" s="67"/>
      <c r="Q45" s="67"/>
      <c r="R45" s="67"/>
      <c r="S45" s="67"/>
      <c r="T45" s="67"/>
    </row>
    <row r="46" spans="2:20" s="3" customFormat="1" ht="17" thickBot="1">
      <c r="B46" s="92"/>
      <c r="C46" s="93"/>
      <c r="D46" s="66"/>
      <c r="E46" s="66"/>
      <c r="F46" s="66"/>
      <c r="G46" s="66"/>
      <c r="H46" s="66"/>
      <c r="I46" s="66"/>
      <c r="J46" s="94"/>
      <c r="K46" s="95"/>
      <c r="L46" s="65"/>
      <c r="M46" s="65"/>
      <c r="N46" s="66"/>
      <c r="O46" s="96"/>
    </row>
    <row r="47" spans="2:20" ht="17" thickTop="1">
      <c r="B47" s="70"/>
      <c r="C47" s="7"/>
      <c r="D47" s="8"/>
      <c r="E47" s="8"/>
      <c r="F47" s="8"/>
      <c r="G47" s="8"/>
      <c r="H47" s="8"/>
      <c r="I47" s="8"/>
      <c r="J47" s="8"/>
      <c r="K47" s="9"/>
      <c r="L47" s="9"/>
      <c r="M47" s="9"/>
      <c r="N47" s="8"/>
      <c r="O47" s="68"/>
    </row>
    <row r="48" spans="2:20">
      <c r="B48" s="46" t="s">
        <v>322</v>
      </c>
      <c r="E48" s="8"/>
      <c r="F48" s="8"/>
      <c r="G48" s="8"/>
      <c r="H48" s="8"/>
      <c r="I48" s="8"/>
      <c r="J48" s="8"/>
      <c r="K48" s="9"/>
      <c r="L48" s="9"/>
      <c r="M48" s="9"/>
      <c r="N48" s="8"/>
      <c r="O48" s="68"/>
    </row>
    <row r="49" spans="2:15">
      <c r="B49" s="46"/>
      <c r="E49" s="8"/>
      <c r="F49" s="8"/>
      <c r="G49" s="8"/>
      <c r="H49" s="8"/>
      <c r="I49" s="8"/>
      <c r="J49" s="8"/>
      <c r="K49" s="9"/>
      <c r="L49" s="9"/>
      <c r="M49" s="9"/>
      <c r="N49" s="8"/>
      <c r="O49" s="68"/>
    </row>
    <row r="50" spans="2:15">
      <c r="B50" s="84" t="s">
        <v>325</v>
      </c>
      <c r="C50" s="85"/>
      <c r="D50" s="85"/>
      <c r="E50" s="85"/>
      <c r="F50" s="8"/>
      <c r="G50" s="8"/>
      <c r="H50" s="8"/>
      <c r="I50" s="8"/>
      <c r="J50" s="8"/>
      <c r="K50" s="9"/>
      <c r="L50" s="9"/>
      <c r="M50" s="9"/>
      <c r="N50" s="8"/>
      <c r="O50" s="68"/>
    </row>
    <row r="51" spans="2:15">
      <c r="B51" s="84" t="s">
        <v>326</v>
      </c>
      <c r="C51" s="85"/>
      <c r="D51" s="85"/>
      <c r="E51" s="85"/>
      <c r="F51" s="8"/>
      <c r="G51" s="8"/>
      <c r="H51" s="8"/>
      <c r="I51" s="8"/>
      <c r="J51" s="8"/>
      <c r="K51" s="9"/>
      <c r="L51" s="9"/>
      <c r="M51" s="9"/>
      <c r="N51" s="8"/>
      <c r="O51" s="68"/>
    </row>
    <row r="52" spans="2:15">
      <c r="B52" s="18"/>
      <c r="E52" s="8"/>
      <c r="F52" s="8"/>
      <c r="G52" s="8"/>
      <c r="H52" s="8"/>
      <c r="I52" s="8"/>
      <c r="J52" s="8"/>
      <c r="K52" s="9"/>
      <c r="L52" s="9"/>
      <c r="M52" s="9"/>
      <c r="N52" s="8"/>
      <c r="O52" s="68"/>
    </row>
    <row r="53" spans="2:15">
      <c r="C53" s="589" t="s">
        <v>257</v>
      </c>
      <c r="D53" s="590"/>
      <c r="E53" s="8"/>
      <c r="F53" s="8"/>
      <c r="G53" s="8"/>
      <c r="H53" s="8"/>
      <c r="I53" s="8"/>
      <c r="J53" s="8"/>
      <c r="K53" s="9"/>
      <c r="L53" s="9"/>
      <c r="M53" s="9"/>
      <c r="N53" s="8"/>
      <c r="O53" s="68"/>
    </row>
    <row r="54" spans="2:15">
      <c r="C54" s="54" t="s">
        <v>258</v>
      </c>
      <c r="D54" s="55" t="s">
        <v>259</v>
      </c>
      <c r="E54" s="8"/>
      <c r="F54" s="8"/>
      <c r="G54" s="8"/>
      <c r="H54" s="8"/>
      <c r="I54" s="8"/>
      <c r="J54" s="8"/>
      <c r="K54" s="9"/>
      <c r="L54" s="9"/>
      <c r="M54" s="9"/>
      <c r="N54" s="8"/>
      <c r="O54" s="68"/>
    </row>
    <row r="55" spans="2:15">
      <c r="B55" s="56">
        <v>2020</v>
      </c>
      <c r="C55" s="48"/>
      <c r="D55" s="49"/>
      <c r="E55" s="8"/>
      <c r="F55" s="8"/>
      <c r="G55" s="8"/>
      <c r="H55" s="8"/>
      <c r="I55" s="8"/>
      <c r="J55" s="8"/>
      <c r="K55" s="9"/>
      <c r="L55" s="9"/>
      <c r="M55" s="9"/>
      <c r="N55" s="8"/>
      <c r="O55" s="68"/>
    </row>
    <row r="56" spans="2:15">
      <c r="B56" s="57">
        <v>2021</v>
      </c>
      <c r="C56" s="52">
        <v>8000</v>
      </c>
      <c r="D56" s="51"/>
      <c r="E56" s="8"/>
      <c r="F56" s="8"/>
      <c r="G56" s="8"/>
      <c r="H56" s="8"/>
      <c r="I56" s="8"/>
      <c r="J56" s="8"/>
      <c r="K56" s="9"/>
      <c r="L56" s="9"/>
      <c r="M56" s="9"/>
      <c r="N56" s="8"/>
      <c r="O56" s="68"/>
    </row>
    <row r="57" spans="2:15">
      <c r="B57" s="57">
        <v>2022</v>
      </c>
      <c r="C57" s="50"/>
      <c r="D57" s="51"/>
      <c r="E57" s="8"/>
      <c r="F57" s="8"/>
      <c r="G57" s="8"/>
      <c r="H57" s="8"/>
      <c r="I57" s="8"/>
      <c r="J57" s="8"/>
      <c r="K57" s="9"/>
      <c r="L57" s="9"/>
      <c r="M57" s="9"/>
      <c r="N57" s="8"/>
      <c r="O57" s="68"/>
    </row>
    <row r="58" spans="2:15">
      <c r="B58" s="57">
        <v>2023</v>
      </c>
      <c r="C58" s="50"/>
      <c r="D58" s="58">
        <v>17071.8</v>
      </c>
      <c r="E58" s="8"/>
      <c r="F58" s="8"/>
      <c r="G58" s="8"/>
      <c r="H58" s="8"/>
      <c r="I58" s="8"/>
      <c r="J58" s="8"/>
      <c r="K58" s="9"/>
      <c r="L58" s="9"/>
      <c r="M58" s="9"/>
      <c r="N58" s="8"/>
      <c r="O58" s="68"/>
    </row>
    <row r="59" spans="2:15">
      <c r="B59" s="82">
        <v>2024</v>
      </c>
      <c r="C59" s="80"/>
      <c r="D59" s="81"/>
      <c r="E59" s="8"/>
      <c r="F59" s="8"/>
      <c r="G59" s="8"/>
      <c r="H59" s="8"/>
      <c r="I59" s="8"/>
      <c r="J59" s="8"/>
      <c r="K59" s="9"/>
      <c r="L59" s="9"/>
      <c r="M59" s="9"/>
      <c r="N59" s="8"/>
      <c r="O59" s="68"/>
    </row>
    <row r="60" spans="2:15">
      <c r="B60" s="57">
        <v>2025</v>
      </c>
      <c r="C60" s="50"/>
      <c r="D60" s="58">
        <v>198508.79999999999</v>
      </c>
      <c r="E60" s="8"/>
      <c r="F60" s="8"/>
      <c r="G60" s="8"/>
      <c r="H60" s="8"/>
      <c r="I60" s="8"/>
      <c r="J60" s="8"/>
      <c r="K60" s="9"/>
      <c r="L60" s="9"/>
      <c r="M60" s="9"/>
      <c r="N60" s="8"/>
      <c r="O60" s="68"/>
    </row>
    <row r="61" spans="2:15">
      <c r="B61" s="57">
        <v>2026</v>
      </c>
      <c r="C61" s="50"/>
      <c r="D61" s="58">
        <v>313508.8</v>
      </c>
      <c r="E61" s="8"/>
      <c r="F61" s="8"/>
      <c r="G61" s="8"/>
      <c r="H61" s="8"/>
      <c r="I61" s="8"/>
      <c r="J61" s="8"/>
      <c r="K61" s="9"/>
      <c r="L61" s="9"/>
      <c r="M61" s="9"/>
      <c r="N61" s="8"/>
      <c r="O61" s="68"/>
    </row>
    <row r="62" spans="2:15">
      <c r="B62" s="57">
        <v>2027</v>
      </c>
      <c r="C62" s="50"/>
      <c r="D62" s="58">
        <v>1220693.5</v>
      </c>
      <c r="E62" s="8"/>
      <c r="F62" s="8"/>
      <c r="G62" s="8"/>
      <c r="H62" s="8"/>
      <c r="I62" s="8"/>
      <c r="J62" s="8"/>
      <c r="K62" s="9"/>
      <c r="L62" s="9"/>
      <c r="M62" s="9"/>
      <c r="N62" s="8"/>
      <c r="O62" s="68"/>
    </row>
    <row r="63" spans="2:15">
      <c r="B63" s="57">
        <v>2028</v>
      </c>
      <c r="C63" s="50"/>
      <c r="D63" s="51"/>
      <c r="E63" s="8"/>
      <c r="F63" s="8"/>
      <c r="G63" s="8"/>
      <c r="H63" s="8"/>
      <c r="I63" s="8"/>
      <c r="J63" s="8"/>
      <c r="K63" s="9"/>
      <c r="L63" s="9"/>
      <c r="M63" s="9"/>
      <c r="N63" s="8"/>
      <c r="O63" s="68"/>
    </row>
    <row r="64" spans="2:15">
      <c r="B64" s="57">
        <v>2029</v>
      </c>
      <c r="C64" s="50"/>
      <c r="D64" s="51"/>
      <c r="E64" s="8"/>
      <c r="F64" s="8"/>
      <c r="G64" s="8"/>
      <c r="H64" s="8"/>
      <c r="I64" s="8"/>
      <c r="J64" s="8"/>
      <c r="K64" s="9"/>
      <c r="L64" s="9"/>
      <c r="M64" s="9"/>
      <c r="N64" s="8"/>
      <c r="O64" s="68"/>
    </row>
    <row r="65" spans="2:15">
      <c r="B65" s="57">
        <v>2030</v>
      </c>
      <c r="C65" s="50"/>
      <c r="D65" s="58">
        <v>10756617.199999999</v>
      </c>
      <c r="E65" s="8"/>
      <c r="F65" s="8"/>
      <c r="G65" s="8"/>
      <c r="H65" s="8"/>
      <c r="I65" s="8"/>
      <c r="J65" s="8"/>
      <c r="K65" s="9"/>
      <c r="L65" s="9"/>
      <c r="M65" s="9"/>
      <c r="N65" s="8"/>
      <c r="O65" s="68"/>
    </row>
    <row r="66" spans="2:15">
      <c r="B66" s="57">
        <v>2031</v>
      </c>
      <c r="C66" s="50"/>
      <c r="D66" s="51"/>
      <c r="E66" s="8"/>
      <c r="F66" s="8"/>
      <c r="G66" s="8"/>
      <c r="H66" s="8"/>
      <c r="I66" s="8"/>
      <c r="J66" s="8"/>
      <c r="K66" s="9"/>
      <c r="L66" s="9"/>
      <c r="M66" s="9"/>
      <c r="N66" s="8"/>
      <c r="O66" s="68"/>
    </row>
    <row r="67" spans="2:15">
      <c r="B67" s="57">
        <v>2032</v>
      </c>
      <c r="C67" s="50"/>
      <c r="D67" s="51"/>
      <c r="E67" s="8"/>
      <c r="F67" s="8"/>
      <c r="G67" s="8"/>
      <c r="H67" s="8"/>
      <c r="I67" s="8"/>
      <c r="J67" s="8"/>
      <c r="K67" s="9"/>
      <c r="L67" s="9"/>
      <c r="M67" s="9"/>
      <c r="N67" s="8"/>
      <c r="O67" s="68"/>
    </row>
    <row r="68" spans="2:15">
      <c r="B68" s="57">
        <v>2033</v>
      </c>
      <c r="C68" s="50"/>
      <c r="D68" s="51"/>
      <c r="E68" s="8"/>
      <c r="F68" s="8"/>
      <c r="G68" s="8"/>
      <c r="H68" s="8"/>
      <c r="I68" s="8"/>
      <c r="J68" s="8"/>
      <c r="K68" s="9"/>
      <c r="L68" s="9"/>
      <c r="M68" s="9"/>
      <c r="N68" s="8"/>
      <c r="O68" s="68"/>
    </row>
    <row r="69" spans="2:15">
      <c r="B69" s="57">
        <v>2034</v>
      </c>
      <c r="C69" s="50"/>
      <c r="D69" s="51"/>
      <c r="E69" s="8"/>
      <c r="F69" s="8"/>
      <c r="G69" s="8"/>
      <c r="H69" s="8"/>
      <c r="I69" s="8"/>
      <c r="J69" s="8"/>
      <c r="K69" s="9"/>
      <c r="L69" s="9"/>
      <c r="M69" s="9"/>
      <c r="N69" s="8"/>
      <c r="O69" s="68"/>
    </row>
    <row r="70" spans="2:15">
      <c r="B70" s="57">
        <v>2035</v>
      </c>
      <c r="C70" s="50"/>
      <c r="D70" s="58">
        <v>1017941357.2</v>
      </c>
      <c r="E70" s="8"/>
      <c r="F70" s="8"/>
      <c r="G70" s="8"/>
      <c r="H70" s="8"/>
      <c r="I70" s="8"/>
      <c r="J70" s="8"/>
      <c r="K70" s="9"/>
      <c r="L70" s="9"/>
      <c r="M70" s="9"/>
      <c r="N70" s="8"/>
      <c r="O70" s="68"/>
    </row>
    <row r="71" spans="2:15">
      <c r="B71" s="57">
        <v>2036</v>
      </c>
      <c r="C71" s="50"/>
      <c r="D71" s="51"/>
      <c r="E71" s="8"/>
      <c r="F71" s="8"/>
      <c r="G71" s="8"/>
      <c r="H71" s="8"/>
      <c r="I71" s="8"/>
      <c r="J71" s="8"/>
      <c r="K71" s="9"/>
      <c r="L71" s="9"/>
      <c r="M71" s="9"/>
      <c r="N71" s="8"/>
      <c r="O71" s="68"/>
    </row>
    <row r="72" spans="2:15">
      <c r="B72" s="57">
        <v>2037</v>
      </c>
      <c r="C72" s="50"/>
      <c r="D72" s="51"/>
      <c r="E72" s="8"/>
      <c r="F72" s="8"/>
      <c r="G72" s="8"/>
      <c r="H72" s="8"/>
      <c r="I72" s="8"/>
      <c r="J72" s="8"/>
      <c r="K72" s="9"/>
      <c r="L72" s="9"/>
      <c r="M72" s="9"/>
      <c r="N72" s="8"/>
      <c r="O72" s="68"/>
    </row>
    <row r="73" spans="2:15">
      <c r="B73" s="57">
        <v>2038</v>
      </c>
      <c r="C73" s="50"/>
      <c r="D73" s="51"/>
      <c r="E73" s="8"/>
      <c r="F73" s="8"/>
      <c r="G73" s="8"/>
      <c r="H73" s="8"/>
      <c r="I73" s="8"/>
      <c r="J73" s="8"/>
      <c r="K73" s="9"/>
      <c r="L73" s="9"/>
      <c r="M73" s="9"/>
      <c r="N73" s="8"/>
      <c r="O73" s="68"/>
    </row>
    <row r="74" spans="2:15">
      <c r="B74" s="57">
        <v>2039</v>
      </c>
      <c r="C74" s="50"/>
      <c r="D74" s="51"/>
      <c r="E74" s="8"/>
      <c r="F74" s="8"/>
      <c r="G74" s="8"/>
      <c r="H74" s="8"/>
      <c r="I74" s="8"/>
      <c r="J74" s="8"/>
      <c r="K74" s="9"/>
      <c r="L74" s="9"/>
      <c r="M74" s="9"/>
      <c r="N74" s="8"/>
      <c r="O74" s="68"/>
    </row>
    <row r="75" spans="2:15">
      <c r="B75" s="57">
        <v>2040</v>
      </c>
      <c r="C75" s="50"/>
      <c r="D75" s="51">
        <v>3517941357.1999998</v>
      </c>
      <c r="E75" s="8"/>
      <c r="F75" s="8"/>
      <c r="G75" s="8"/>
      <c r="H75" s="8"/>
      <c r="I75" s="8"/>
      <c r="J75" s="8"/>
      <c r="K75" s="9"/>
      <c r="L75" s="9"/>
      <c r="M75" s="9"/>
      <c r="N75" s="8"/>
      <c r="O75" s="68"/>
    </row>
    <row r="76" spans="2:15">
      <c r="B76" s="57">
        <v>2041</v>
      </c>
      <c r="C76" s="50"/>
      <c r="D76" s="51"/>
      <c r="E76" s="8"/>
      <c r="F76" s="8"/>
      <c r="G76" s="8"/>
      <c r="H76" s="8"/>
      <c r="I76" s="8"/>
      <c r="J76" s="8"/>
      <c r="K76" s="9"/>
      <c r="L76" s="9"/>
      <c r="M76" s="9"/>
      <c r="N76" s="8"/>
      <c r="O76" s="68"/>
    </row>
    <row r="77" spans="2:15">
      <c r="B77" s="57">
        <v>2042</v>
      </c>
      <c r="C77" s="50"/>
      <c r="D77" s="51"/>
      <c r="E77" s="8"/>
      <c r="F77" s="8"/>
      <c r="G77" s="8"/>
      <c r="H77" s="8"/>
      <c r="I77" s="8"/>
      <c r="J77" s="8"/>
      <c r="K77" s="9"/>
      <c r="L77" s="9"/>
      <c r="M77" s="9"/>
      <c r="N77" s="8"/>
      <c r="O77" s="68"/>
    </row>
    <row r="78" spans="2:15">
      <c r="B78" s="57">
        <v>2043</v>
      </c>
      <c r="C78" s="50"/>
      <c r="D78" s="51"/>
      <c r="E78" s="8"/>
      <c r="F78" s="8"/>
      <c r="G78" s="8"/>
      <c r="H78" s="8"/>
      <c r="I78" s="8"/>
      <c r="J78" s="8"/>
      <c r="K78" s="9"/>
      <c r="L78" s="9"/>
      <c r="M78" s="9"/>
      <c r="N78" s="8"/>
      <c r="O78" s="68"/>
    </row>
    <row r="79" spans="2:15">
      <c r="B79" s="57">
        <v>2044</v>
      </c>
      <c r="C79" s="50"/>
      <c r="D79" s="51"/>
      <c r="E79" s="8"/>
      <c r="F79" s="8"/>
      <c r="G79" s="8"/>
      <c r="H79" s="8"/>
      <c r="I79" s="8"/>
      <c r="J79" s="8"/>
      <c r="K79" s="9"/>
      <c r="L79" s="9"/>
      <c r="M79" s="9"/>
      <c r="N79" s="8"/>
      <c r="O79" s="68"/>
    </row>
    <row r="80" spans="2:15">
      <c r="B80" s="57">
        <v>2045</v>
      </c>
      <c r="C80" s="50"/>
      <c r="D80" s="51"/>
      <c r="E80" s="8"/>
      <c r="F80" s="8"/>
      <c r="G80" s="8"/>
      <c r="H80" s="8"/>
      <c r="I80" s="8"/>
      <c r="J80" s="8"/>
      <c r="K80" s="9"/>
      <c r="L80" s="9"/>
      <c r="M80" s="9"/>
      <c r="N80" s="8"/>
      <c r="O80" s="68"/>
    </row>
    <row r="81" spans="2:15">
      <c r="B81" s="57">
        <v>2046</v>
      </c>
      <c r="C81" s="50"/>
      <c r="D81" s="51"/>
      <c r="E81" s="8"/>
      <c r="F81" s="8"/>
      <c r="G81" s="8"/>
      <c r="H81" s="8"/>
      <c r="I81" s="8"/>
      <c r="J81" s="8"/>
      <c r="K81" s="9"/>
      <c r="L81" s="9"/>
      <c r="M81" s="9"/>
      <c r="N81" s="8"/>
      <c r="O81" s="68"/>
    </row>
    <row r="82" spans="2:15">
      <c r="B82" s="57">
        <v>2047</v>
      </c>
      <c r="C82" s="50"/>
      <c r="D82" s="51"/>
      <c r="E82" s="8"/>
      <c r="F82" s="8"/>
      <c r="G82" s="8"/>
      <c r="H82" s="8"/>
      <c r="I82" s="8"/>
      <c r="J82" s="8"/>
      <c r="K82" s="9"/>
      <c r="L82" s="9"/>
      <c r="M82" s="9"/>
      <c r="N82" s="8"/>
      <c r="O82" s="68"/>
    </row>
    <row r="83" spans="2:15">
      <c r="B83" s="57">
        <v>2048</v>
      </c>
      <c r="C83" s="50"/>
      <c r="D83" s="51"/>
      <c r="E83" s="8"/>
      <c r="F83" s="8"/>
      <c r="G83" s="8"/>
      <c r="H83" s="8"/>
      <c r="I83" s="8"/>
      <c r="J83" s="8"/>
      <c r="K83" s="9"/>
      <c r="L83" s="9"/>
      <c r="M83" s="9"/>
      <c r="N83" s="8"/>
      <c r="O83" s="68"/>
    </row>
    <row r="84" spans="2:15">
      <c r="B84" s="57">
        <v>2049</v>
      </c>
      <c r="C84" s="50"/>
      <c r="D84" s="51"/>
      <c r="E84" s="8"/>
      <c r="F84" s="8"/>
      <c r="G84" s="8"/>
      <c r="H84" s="8"/>
      <c r="I84" s="8"/>
      <c r="J84" s="8"/>
      <c r="K84" s="9"/>
      <c r="L84" s="9"/>
      <c r="M84" s="9"/>
      <c r="N84" s="8"/>
      <c r="O84" s="68"/>
    </row>
    <row r="85" spans="2:15">
      <c r="B85" s="59">
        <v>2050</v>
      </c>
      <c r="C85" s="60"/>
      <c r="D85" s="61">
        <v>5517941357.1999998</v>
      </c>
      <c r="E85" s="8"/>
      <c r="F85" s="8"/>
      <c r="G85" s="8"/>
      <c r="H85" s="8"/>
      <c r="I85" s="8"/>
      <c r="J85" s="8"/>
      <c r="K85" s="9"/>
      <c r="L85" s="9"/>
      <c r="M85" s="9"/>
      <c r="N85" s="8"/>
      <c r="O85" s="68"/>
    </row>
    <row r="86" spans="2:15">
      <c r="E86" s="8"/>
      <c r="F86" s="8"/>
      <c r="G86" s="8"/>
      <c r="H86" s="8"/>
      <c r="I86" s="8"/>
      <c r="J86" s="8"/>
      <c r="K86" s="9"/>
      <c r="L86" s="9"/>
      <c r="M86" s="9"/>
      <c r="N86" s="8"/>
      <c r="O86" s="68"/>
    </row>
    <row r="87" spans="2:15">
      <c r="E87" s="8"/>
      <c r="F87" s="8"/>
      <c r="G87" s="8"/>
      <c r="H87" s="8"/>
      <c r="I87" s="8"/>
      <c r="J87" s="8"/>
      <c r="K87" s="9"/>
      <c r="L87" s="9"/>
      <c r="M87" s="9"/>
      <c r="N87" s="8"/>
      <c r="O87" s="68"/>
    </row>
    <row r="88" spans="2:15">
      <c r="C88" s="591" t="s">
        <v>260</v>
      </c>
      <c r="D88" s="592"/>
      <c r="E88" s="8"/>
      <c r="F88" s="8"/>
      <c r="G88" s="8"/>
      <c r="H88" s="8"/>
      <c r="I88" s="8"/>
      <c r="J88" s="8"/>
      <c r="K88" s="9"/>
      <c r="L88" s="9"/>
      <c r="M88" s="9"/>
      <c r="N88" s="8"/>
      <c r="O88" s="68"/>
    </row>
    <row r="89" spans="2:15">
      <c r="C89" s="107" t="s">
        <v>75</v>
      </c>
      <c r="D89" s="108" t="s">
        <v>74</v>
      </c>
      <c r="E89" s="8"/>
      <c r="F89" s="8"/>
      <c r="G89" s="8"/>
      <c r="H89" s="8"/>
      <c r="I89" s="8"/>
      <c r="J89" s="8"/>
      <c r="K89" s="9"/>
      <c r="L89" s="9"/>
      <c r="M89" s="9"/>
      <c r="N89" s="8"/>
      <c r="O89" s="68"/>
    </row>
    <row r="90" spans="2:15">
      <c r="B90" s="62" t="s">
        <v>257</v>
      </c>
      <c r="C90" s="109">
        <v>500000000</v>
      </c>
      <c r="D90" s="110">
        <v>5000000000</v>
      </c>
      <c r="E90" s="8"/>
      <c r="F90" s="8"/>
      <c r="G90" s="8"/>
      <c r="H90" s="8"/>
      <c r="I90" s="8"/>
      <c r="J90" s="8"/>
      <c r="K90" s="8"/>
      <c r="L90" s="9"/>
      <c r="M90" s="9"/>
      <c r="N90" s="8"/>
      <c r="O90" s="10"/>
    </row>
    <row r="91" spans="2:15">
      <c r="B91" s="63" t="s">
        <v>1</v>
      </c>
      <c r="C91" s="50">
        <v>500000000</v>
      </c>
      <c r="D91" s="51">
        <v>2000000000</v>
      </c>
      <c r="E91" s="8"/>
      <c r="F91" s="8"/>
      <c r="G91" s="8"/>
      <c r="H91" s="8"/>
      <c r="I91" s="8"/>
      <c r="J91" s="8"/>
      <c r="K91" s="8"/>
      <c r="L91" s="9"/>
      <c r="M91" s="9"/>
      <c r="N91" s="8"/>
      <c r="O91" s="10"/>
    </row>
    <row r="92" spans="2:15">
      <c r="B92" s="64" t="s">
        <v>2</v>
      </c>
      <c r="C92" s="60">
        <v>500000000</v>
      </c>
      <c r="D92" s="53">
        <v>5000000000</v>
      </c>
      <c r="E92" s="8"/>
      <c r="F92" s="8"/>
      <c r="G92" s="8"/>
      <c r="H92" s="8"/>
      <c r="I92" s="8"/>
      <c r="J92" s="8"/>
      <c r="K92" s="8"/>
      <c r="L92" s="9"/>
      <c r="M92" s="9"/>
      <c r="N92" s="8"/>
      <c r="O92" s="10"/>
    </row>
    <row r="93" spans="2:15">
      <c r="B93" s="78"/>
      <c r="C93" s="79"/>
      <c r="D93" s="79"/>
      <c r="E93" s="8"/>
      <c r="F93" s="8"/>
      <c r="G93" s="8"/>
      <c r="H93" s="8"/>
      <c r="I93" s="8"/>
      <c r="J93" s="8"/>
      <c r="K93" s="8"/>
      <c r="L93" s="9"/>
      <c r="M93" s="9"/>
      <c r="N93" s="8"/>
      <c r="O93" s="10"/>
    </row>
    <row r="94" spans="2:15">
      <c r="B94" s="78"/>
      <c r="C94" s="79"/>
      <c r="D94" s="79"/>
      <c r="E94" s="8"/>
      <c r="F94" s="8"/>
      <c r="G94" s="8"/>
      <c r="H94" s="8"/>
      <c r="I94" s="8"/>
      <c r="J94" s="8"/>
      <c r="K94" s="8"/>
      <c r="L94" s="9"/>
      <c r="M94" s="9"/>
      <c r="N94" s="8"/>
      <c r="O94" s="10"/>
    </row>
    <row r="95" spans="2:15" s="3" customFormat="1" ht="17" thickBot="1">
      <c r="B95" s="97"/>
      <c r="C95" s="98"/>
      <c r="D95" s="98"/>
      <c r="E95" s="66"/>
      <c r="F95" s="66"/>
      <c r="G95" s="66"/>
      <c r="H95" s="66"/>
      <c r="I95" s="66"/>
      <c r="J95" s="66"/>
      <c r="K95" s="66"/>
      <c r="L95" s="65"/>
      <c r="M95" s="65"/>
      <c r="N95" s="66"/>
      <c r="O95" s="99"/>
    </row>
    <row r="96" spans="2:15" ht="17" thickTop="1">
      <c r="C96" s="7"/>
      <c r="D96" s="8"/>
      <c r="E96" s="8"/>
      <c r="F96" s="8"/>
      <c r="G96" s="8"/>
      <c r="H96" s="8"/>
      <c r="I96" s="8"/>
      <c r="J96" s="8"/>
      <c r="K96" s="8"/>
      <c r="L96" s="9"/>
      <c r="M96" s="9"/>
      <c r="N96" s="8"/>
      <c r="O96" s="68"/>
    </row>
    <row r="97" spans="2:15">
      <c r="B97" s="17" t="s">
        <v>261</v>
      </c>
      <c r="C97" s="17"/>
      <c r="D97" s="17"/>
      <c r="E97" s="17"/>
      <c r="F97" s="17"/>
      <c r="G97" s="17"/>
      <c r="H97" s="8"/>
      <c r="I97" s="8"/>
      <c r="J97" s="8"/>
      <c r="K97" s="8"/>
      <c r="L97" s="9"/>
      <c r="M97" s="9"/>
      <c r="N97" s="8"/>
      <c r="O97" s="10"/>
    </row>
    <row r="98" spans="2:15">
      <c r="B98" s="17"/>
      <c r="C98" s="17"/>
      <c r="D98" s="17"/>
      <c r="E98" s="17"/>
      <c r="F98" s="17"/>
      <c r="G98" s="17"/>
      <c r="H98" s="8"/>
      <c r="I98" s="8"/>
      <c r="J98" s="8"/>
      <c r="K98" s="8"/>
      <c r="L98" s="9"/>
      <c r="M98" s="9"/>
      <c r="N98" s="8"/>
      <c r="O98" s="10"/>
    </row>
    <row r="99" spans="2:15">
      <c r="B99" s="18" t="s">
        <v>70</v>
      </c>
      <c r="C99" s="17"/>
      <c r="D99" s="17"/>
      <c r="E99" s="17"/>
      <c r="F99" s="17"/>
      <c r="G99" s="17"/>
      <c r="H99" s="8"/>
      <c r="I99" s="8"/>
      <c r="J99" s="8"/>
      <c r="K99" s="8"/>
      <c r="L99" s="9"/>
      <c r="M99" s="9"/>
      <c r="N99" s="8"/>
      <c r="O99" s="10"/>
    </row>
    <row r="100" spans="2:15">
      <c r="B100" s="18"/>
      <c r="C100" s="17"/>
      <c r="D100" s="17"/>
      <c r="E100" s="17"/>
      <c r="F100" s="17"/>
      <c r="G100" s="17"/>
      <c r="H100" s="8"/>
      <c r="I100" s="8"/>
      <c r="J100" s="8"/>
      <c r="K100" s="8"/>
      <c r="L100" s="9"/>
      <c r="M100" s="9"/>
      <c r="N100" s="8"/>
      <c r="O100" s="10"/>
    </row>
    <row r="101" spans="2:15">
      <c r="B101" s="593" t="s">
        <v>71</v>
      </c>
      <c r="C101" s="594"/>
      <c r="D101" s="594"/>
      <c r="E101" s="594"/>
      <c r="F101" s="594"/>
      <c r="G101" s="595"/>
      <c r="H101" s="8"/>
      <c r="I101" s="8"/>
      <c r="J101" s="8"/>
      <c r="K101" s="8"/>
      <c r="L101" s="9"/>
      <c r="M101" s="9"/>
      <c r="N101" s="8"/>
      <c r="O101" s="10"/>
    </row>
    <row r="102" spans="2:15">
      <c r="B102" s="22"/>
      <c r="C102" s="22"/>
      <c r="D102" s="22"/>
      <c r="E102" s="22"/>
      <c r="F102" s="22"/>
      <c r="G102" s="22"/>
      <c r="H102" s="8"/>
      <c r="I102" s="8"/>
      <c r="J102" s="8"/>
      <c r="K102" s="8"/>
      <c r="L102" s="9"/>
      <c r="M102" s="9"/>
      <c r="N102" s="8"/>
      <c r="O102" s="10"/>
    </row>
    <row r="103" spans="2:15">
      <c r="B103" s="21" t="s">
        <v>16</v>
      </c>
      <c r="C103" s="23" t="s">
        <v>72</v>
      </c>
      <c r="D103" s="22"/>
      <c r="E103" s="111" t="s">
        <v>73</v>
      </c>
      <c r="F103" s="111"/>
      <c r="G103" s="112"/>
      <c r="H103" s="8"/>
      <c r="I103" s="8"/>
      <c r="J103" s="8"/>
      <c r="K103" s="8"/>
      <c r="L103" s="9"/>
      <c r="M103" s="9"/>
      <c r="N103" s="8"/>
      <c r="O103" s="68"/>
    </row>
    <row r="104" spans="2:15">
      <c r="B104" s="24">
        <v>2022</v>
      </c>
      <c r="C104" s="25">
        <v>6.0000000000000001E-3</v>
      </c>
      <c r="D104" s="22"/>
      <c r="E104" s="113" t="s">
        <v>74</v>
      </c>
      <c r="F104" s="114"/>
      <c r="G104" s="115">
        <v>297.5</v>
      </c>
    </row>
    <row r="105" spans="2:15">
      <c r="B105" s="24">
        <v>2023</v>
      </c>
      <c r="C105" s="25">
        <v>8.9999999999999993E-3</v>
      </c>
      <c r="D105" s="22"/>
      <c r="E105" s="116" t="s">
        <v>75</v>
      </c>
      <c r="F105" s="117"/>
      <c r="G105" s="118">
        <v>7.3</v>
      </c>
    </row>
    <row r="106" spans="2:15">
      <c r="B106" s="83">
        <v>2024</v>
      </c>
      <c r="C106" s="90">
        <v>1.5</v>
      </c>
      <c r="D106" s="22"/>
      <c r="E106" s="119" t="s">
        <v>76</v>
      </c>
      <c r="F106" s="120"/>
      <c r="G106" s="121">
        <v>2.7</v>
      </c>
    </row>
    <row r="107" spans="2:15">
      <c r="B107" s="26">
        <v>2025</v>
      </c>
      <c r="C107" s="91">
        <v>2.7</v>
      </c>
      <c r="D107" s="22"/>
      <c r="E107" s="22"/>
      <c r="F107" s="22"/>
      <c r="G107" s="22"/>
    </row>
    <row r="109" spans="2:15">
      <c r="B109" s="27" t="s">
        <v>16</v>
      </c>
      <c r="C109" s="28" t="s">
        <v>231</v>
      </c>
      <c r="D109" s="29"/>
      <c r="E109" s="30" t="s">
        <v>73</v>
      </c>
      <c r="F109" s="30"/>
      <c r="G109" s="29"/>
    </row>
    <row r="110" spans="2:15">
      <c r="B110" s="31">
        <v>2022</v>
      </c>
      <c r="C110" s="32">
        <f>C104*10^6</f>
        <v>6000</v>
      </c>
      <c r="D110" s="29"/>
      <c r="E110" s="33" t="s">
        <v>74</v>
      </c>
      <c r="F110" s="41"/>
      <c r="G110" s="36">
        <f>G104*10^6</f>
        <v>297500000</v>
      </c>
    </row>
    <row r="111" spans="2:15">
      <c r="B111" s="31">
        <v>2023</v>
      </c>
      <c r="C111" s="32">
        <f t="shared" ref="C111:C113" si="0">C105*10^6</f>
        <v>9000</v>
      </c>
      <c r="D111" s="29"/>
      <c r="E111" s="31" t="s">
        <v>75</v>
      </c>
      <c r="F111" s="41"/>
      <c r="G111" s="37">
        <f t="shared" ref="G111:G112" si="1">G105*10^6</f>
        <v>7300000</v>
      </c>
    </row>
    <row r="112" spans="2:15">
      <c r="B112" s="31">
        <v>2024</v>
      </c>
      <c r="C112" s="32">
        <f t="shared" si="0"/>
        <v>1500000</v>
      </c>
      <c r="D112" s="29"/>
      <c r="E112" s="34" t="s">
        <v>76</v>
      </c>
      <c r="F112" s="42"/>
      <c r="G112" s="38">
        <f t="shared" si="1"/>
        <v>2700000</v>
      </c>
    </row>
    <row r="113" spans="2:7">
      <c r="B113" s="35">
        <v>2025</v>
      </c>
      <c r="C113" s="69">
        <f t="shared" si="0"/>
        <v>2700000</v>
      </c>
      <c r="D113" s="29"/>
      <c r="E113" s="29"/>
      <c r="F113" s="29"/>
      <c r="G113" s="29"/>
    </row>
    <row r="120" spans="2:7" s="3" customFormat="1" ht="17" thickBot="1"/>
    <row r="121" spans="2:7" ht="17" thickTop="1"/>
  </sheetData>
  <mergeCells count="3">
    <mergeCell ref="C53:D53"/>
    <mergeCell ref="C88:D88"/>
    <mergeCell ref="B101:G101"/>
  </mergeCells>
  <hyperlinks>
    <hyperlink ref="O8" r:id="rId1" xr:uid="{1A1AD538-578F-5940-A594-DD1768EA346A}"/>
    <hyperlink ref="O9" r:id="rId2" xr:uid="{92A57ADA-97A6-8B48-A4D1-D4F4DAC04753}"/>
    <hyperlink ref="O10" r:id="rId3" location="technology" xr:uid="{36B972DE-D28B-6941-9C9E-059FED2E451C}"/>
    <hyperlink ref="O13" r:id="rId4" xr:uid="{C477919F-6B1E-AD43-ADBF-FB3F5B7D5258}"/>
    <hyperlink ref="O17" r:id="rId5" xr:uid="{691DBD24-000F-C34B-B470-782E62D11B38}"/>
    <hyperlink ref="O21" r:id="rId6" xr:uid="{FD3A801C-E2C3-C348-BA64-36ABB66411A0}"/>
    <hyperlink ref="O22" r:id="rId7" xr:uid="{66374B33-AE65-7448-B1D9-D757DCB1D818}"/>
    <hyperlink ref="O23" r:id="rId8" xr:uid="{D011EE36-5BC4-A74D-8088-3C4EE20249BB}"/>
    <hyperlink ref="O24" r:id="rId9" xr:uid="{D704593D-E6A6-6D49-8221-30C6D0430663}"/>
    <hyperlink ref="O26" r:id="rId10" xr:uid="{BBBC43F3-DA75-9345-AE74-C20A71D115AD}"/>
    <hyperlink ref="O11" r:id="rId11" xr:uid="{9DBB1B14-0757-E844-8F0F-A82BF085D695}"/>
    <hyperlink ref="O12" r:id="rId12" xr:uid="{5E43B2D2-329E-3E4F-96C5-8F2656B145B6}"/>
    <hyperlink ref="O14" r:id="rId13" xr:uid="{540B1F01-223C-A042-8266-37FEF4DF8A83}"/>
    <hyperlink ref="O15" r:id="rId14" xr:uid="{61533345-2B93-D146-88FF-B65AC0766A15}"/>
    <hyperlink ref="O16" r:id="rId15" xr:uid="{4EBFAFCC-0A33-AF4C-9E03-4715CFB9AE09}"/>
    <hyperlink ref="O18" r:id="rId16" xr:uid="{75A68BF7-BE98-0C4C-95DB-9B2AC435BA65}"/>
    <hyperlink ref="O19" r:id="rId17" xr:uid="{8535B875-FA6F-7D44-89DA-5BA73DC1273B}"/>
    <hyperlink ref="O20" r:id="rId18" xr:uid="{A3FE5D63-339C-DA46-8758-7133DEC0EDAE}"/>
    <hyperlink ref="O25" r:id="rId19" xr:uid="{67FB5DDF-A90B-114C-824E-FBD3E19DC2C6}"/>
    <hyperlink ref="O27" r:id="rId20" xr:uid="{44BE4CF7-F1E5-DA42-98C3-98936F5E9D69}"/>
  </hyperlinks>
  <pageMargins left="0.7" right="0.7" top="0.78740157499999996" bottom="0.78740157499999996" header="0.3" footer="0.3"/>
  <drawing r:id="rId2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4FC3B2-A61D-1844-9C1B-E4E4AC2193D6}">
  <dimension ref="A2:AK541"/>
  <sheetViews>
    <sheetView tabSelected="1" zoomScale="50" zoomScaleNormal="75" workbookViewId="0">
      <selection activeCell="E226" sqref="E226"/>
    </sheetView>
  </sheetViews>
  <sheetFormatPr baseColWidth="10" defaultRowHeight="16"/>
  <cols>
    <col min="2" max="2" width="48.33203125" customWidth="1"/>
    <col min="3" max="3" width="144.33203125" customWidth="1"/>
    <col min="4" max="4" width="60" customWidth="1"/>
    <col min="5" max="6" width="52.6640625" customWidth="1"/>
    <col min="7" max="7" width="45.1640625" customWidth="1"/>
    <col min="8" max="8" width="62.83203125" customWidth="1"/>
    <col min="9" max="9" width="93.1640625" customWidth="1"/>
    <col min="10" max="10" width="125.33203125" customWidth="1"/>
    <col min="12" max="12" width="63" customWidth="1"/>
    <col min="13" max="13" width="119.6640625" customWidth="1"/>
  </cols>
  <sheetData>
    <row r="2" spans="2:5">
      <c r="B2" s="20" t="s">
        <v>13</v>
      </c>
    </row>
    <row r="8" spans="2:5">
      <c r="B8" s="1"/>
    </row>
    <row r="11" spans="2:5">
      <c r="B11" t="s">
        <v>14</v>
      </c>
      <c r="C11" t="s">
        <v>15</v>
      </c>
      <c r="D11" t="s">
        <v>16</v>
      </c>
      <c r="E11" t="s">
        <v>17</v>
      </c>
    </row>
    <row r="12" spans="2:5" s="43" customFormat="1">
      <c r="B12" s="43" t="s">
        <v>3</v>
      </c>
      <c r="C12" s="43" t="s">
        <v>18</v>
      </c>
      <c r="D12" s="43">
        <v>2023</v>
      </c>
      <c r="E12" s="43">
        <v>9072</v>
      </c>
    </row>
    <row r="13" spans="2:5" s="43" customFormat="1">
      <c r="B13" s="43" t="s">
        <v>3</v>
      </c>
      <c r="C13" s="43" t="s">
        <v>18</v>
      </c>
      <c r="D13" s="43">
        <v>2025</v>
      </c>
      <c r="E13" s="43">
        <v>181437</v>
      </c>
    </row>
    <row r="14" spans="2:5" s="43" customFormat="1">
      <c r="B14" s="43" t="s">
        <v>3</v>
      </c>
      <c r="C14" s="43" t="s">
        <v>19</v>
      </c>
      <c r="D14" s="43">
        <v>2026</v>
      </c>
      <c r="E14" s="43">
        <v>115000</v>
      </c>
    </row>
    <row r="15" spans="2:5" s="43" customFormat="1">
      <c r="B15" s="43" t="s">
        <v>3</v>
      </c>
      <c r="C15" s="43" t="s">
        <v>18</v>
      </c>
      <c r="D15" s="43">
        <v>2027</v>
      </c>
      <c r="E15" s="43">
        <v>907185</v>
      </c>
    </row>
    <row r="16" spans="2:5" s="43" customFormat="1">
      <c r="B16" s="43" t="s">
        <v>3</v>
      </c>
      <c r="C16" s="43" t="s">
        <v>20</v>
      </c>
      <c r="D16" s="43">
        <v>2030</v>
      </c>
      <c r="E16" s="43">
        <v>5000000</v>
      </c>
    </row>
    <row r="17" spans="2:13" s="43" customFormat="1">
      <c r="B17" s="43" t="s">
        <v>3</v>
      </c>
      <c r="C17" s="43" t="s">
        <v>18</v>
      </c>
      <c r="D17" s="43">
        <v>2030</v>
      </c>
      <c r="E17" s="43">
        <v>4535924</v>
      </c>
    </row>
    <row r="18" spans="2:13" s="43" customFormat="1">
      <c r="B18" s="43" t="s">
        <v>3</v>
      </c>
      <c r="C18" s="43" t="s">
        <v>21</v>
      </c>
      <c r="D18" s="43">
        <v>2035</v>
      </c>
      <c r="E18" s="43">
        <v>907184740</v>
      </c>
    </row>
    <row r="19" spans="2:13" s="43" customFormat="1">
      <c r="B19" s="43" t="s">
        <v>3</v>
      </c>
      <c r="C19" s="43" t="s">
        <v>22</v>
      </c>
      <c r="D19" s="43">
        <v>2035</v>
      </c>
      <c r="E19" s="43">
        <v>100000000</v>
      </c>
    </row>
    <row r="20" spans="2:13" s="43" customFormat="1">
      <c r="B20" s="43" t="s">
        <v>3</v>
      </c>
      <c r="C20" s="43" t="s">
        <v>24</v>
      </c>
      <c r="D20" s="43">
        <v>2040</v>
      </c>
      <c r="E20" s="43">
        <v>2000000000</v>
      </c>
    </row>
    <row r="21" spans="2:13" s="43" customFormat="1">
      <c r="B21" s="43" t="s">
        <v>3</v>
      </c>
      <c r="C21" s="43" t="s">
        <v>5</v>
      </c>
      <c r="D21" s="43">
        <v>2040</v>
      </c>
      <c r="E21" s="43">
        <v>500000000</v>
      </c>
    </row>
    <row r="22" spans="2:13" s="43" customFormat="1">
      <c r="B22" s="43" t="s">
        <v>3</v>
      </c>
      <c r="C22" s="43" t="s">
        <v>20</v>
      </c>
      <c r="D22" s="43">
        <v>2050</v>
      </c>
      <c r="E22" s="43">
        <v>1000000000</v>
      </c>
    </row>
    <row r="23" spans="2:13" s="43" customFormat="1">
      <c r="B23" s="43" t="s">
        <v>3</v>
      </c>
      <c r="C23" s="43" t="s">
        <v>25</v>
      </c>
      <c r="D23" s="43">
        <v>2050</v>
      </c>
      <c r="E23" s="43">
        <v>1000000000</v>
      </c>
    </row>
    <row r="24" spans="2:13">
      <c r="B24" s="2" t="s">
        <v>1</v>
      </c>
      <c r="C24" s="2" t="s">
        <v>26</v>
      </c>
      <c r="D24" s="2">
        <v>2026</v>
      </c>
      <c r="E24" s="2" t="s">
        <v>27</v>
      </c>
      <c r="F24" s="2"/>
    </row>
    <row r="25" spans="2:13">
      <c r="B25" s="2" t="s">
        <v>1</v>
      </c>
      <c r="C25" s="2" t="s">
        <v>26</v>
      </c>
      <c r="D25" s="2">
        <v>2030</v>
      </c>
      <c r="E25" s="2" t="s">
        <v>28</v>
      </c>
      <c r="F25" s="2"/>
    </row>
    <row r="26" spans="2:13">
      <c r="B26" s="2" t="s">
        <v>1</v>
      </c>
      <c r="C26" s="2" t="s">
        <v>26</v>
      </c>
      <c r="D26" s="2">
        <v>2034</v>
      </c>
      <c r="E26" s="2" t="s">
        <v>23</v>
      </c>
      <c r="F26" s="2"/>
    </row>
    <row r="27" spans="2:13">
      <c r="B27" s="2" t="s">
        <v>1</v>
      </c>
      <c r="C27" s="2" t="s">
        <v>26</v>
      </c>
      <c r="D27" s="2">
        <v>2036</v>
      </c>
      <c r="E27" s="2" t="s">
        <v>29</v>
      </c>
      <c r="F27" s="2"/>
    </row>
    <row r="28" spans="2:13">
      <c r="B28" s="2" t="s">
        <v>2</v>
      </c>
      <c r="C28" s="2" t="s">
        <v>30</v>
      </c>
      <c r="D28" s="2">
        <v>2025</v>
      </c>
      <c r="E28" s="2" t="s">
        <v>31</v>
      </c>
      <c r="F28" s="2"/>
    </row>
    <row r="29" spans="2:13">
      <c r="B29" s="2" t="s">
        <v>2</v>
      </c>
      <c r="C29" s="2" t="s">
        <v>32</v>
      </c>
      <c r="D29" s="2">
        <v>2030</v>
      </c>
      <c r="E29" s="2" t="s">
        <v>33</v>
      </c>
      <c r="F29" s="2"/>
    </row>
    <row r="31" spans="2:13" ht="17" thickBot="1">
      <c r="B31" s="3"/>
      <c r="C31" s="3"/>
      <c r="D31" s="3"/>
      <c r="E31" s="3"/>
      <c r="F31" s="3"/>
      <c r="G31" s="3"/>
      <c r="H31" s="3"/>
      <c r="I31" s="3"/>
      <c r="J31" s="3"/>
      <c r="K31" s="3"/>
      <c r="L31" s="3"/>
      <c r="M31" s="3"/>
    </row>
    <row r="32" spans="2:13" ht="17" thickTop="1"/>
    <row r="33" spans="2:37" s="43" customFormat="1">
      <c r="B33" s="122" t="s">
        <v>81</v>
      </c>
    </row>
    <row r="34" spans="2:37" s="43" customFormat="1"/>
    <row r="35" spans="2:37" s="43" customFormat="1" ht="59" customHeight="1">
      <c r="B35" s="123" t="s">
        <v>34</v>
      </c>
      <c r="C35" s="124" t="s">
        <v>35</v>
      </c>
      <c r="D35" s="125" t="s">
        <v>36</v>
      </c>
      <c r="E35" s="124" t="s">
        <v>37</v>
      </c>
      <c r="F35" s="124"/>
      <c r="G35" s="124" t="s">
        <v>37</v>
      </c>
      <c r="H35" s="124" t="s">
        <v>37</v>
      </c>
      <c r="I35" s="123" t="s">
        <v>38</v>
      </c>
      <c r="J35" s="123" t="s">
        <v>39</v>
      </c>
      <c r="K35" s="123" t="s">
        <v>40</v>
      </c>
      <c r="L35" s="123" t="s">
        <v>41</v>
      </c>
      <c r="M35" s="123" t="s">
        <v>42</v>
      </c>
    </row>
    <row r="36" spans="2:37" s="43" customFormat="1">
      <c r="B36" s="126">
        <v>12</v>
      </c>
      <c r="C36" s="127" t="s">
        <v>43</v>
      </c>
      <c r="D36" s="127" t="s">
        <v>44</v>
      </c>
      <c r="E36" s="127" t="s">
        <v>45</v>
      </c>
      <c r="F36" s="127"/>
      <c r="G36" s="127" t="s">
        <v>0</v>
      </c>
      <c r="H36" s="127" t="s">
        <v>0</v>
      </c>
      <c r="I36" s="127">
        <v>4000</v>
      </c>
      <c r="J36" s="127"/>
      <c r="K36" s="44">
        <v>2022</v>
      </c>
      <c r="L36" s="127" t="s">
        <v>11</v>
      </c>
      <c r="M36" s="128" t="s">
        <v>46</v>
      </c>
    </row>
    <row r="37" spans="2:37" s="43" customFormat="1">
      <c r="B37" s="126">
        <v>13</v>
      </c>
      <c r="C37" s="127" t="s">
        <v>4</v>
      </c>
      <c r="D37" s="127" t="s">
        <v>44</v>
      </c>
      <c r="E37" s="127" t="s">
        <v>45</v>
      </c>
      <c r="F37" s="127"/>
      <c r="G37" s="127" t="s">
        <v>0</v>
      </c>
      <c r="H37" s="127" t="s">
        <v>0</v>
      </c>
      <c r="I37" s="127">
        <v>365</v>
      </c>
      <c r="J37" s="127"/>
      <c r="K37" s="44">
        <v>2022</v>
      </c>
      <c r="L37" s="127" t="s">
        <v>4</v>
      </c>
      <c r="M37" s="128" t="s">
        <v>47</v>
      </c>
    </row>
    <row r="38" spans="2:37" s="43" customFormat="1">
      <c r="B38" s="126">
        <v>14</v>
      </c>
      <c r="C38" s="127" t="s">
        <v>48</v>
      </c>
      <c r="D38" s="127" t="s">
        <v>44</v>
      </c>
      <c r="E38" s="127" t="s">
        <v>45</v>
      </c>
      <c r="F38" s="127"/>
      <c r="G38" s="127" t="s">
        <v>0</v>
      </c>
      <c r="H38" s="127" t="s">
        <v>0</v>
      </c>
      <c r="I38" s="127">
        <v>100</v>
      </c>
      <c r="J38" s="127"/>
      <c r="K38" s="44">
        <v>2022</v>
      </c>
      <c r="L38" s="127" t="s">
        <v>49</v>
      </c>
      <c r="M38" s="128" t="s">
        <v>50</v>
      </c>
    </row>
    <row r="39" spans="2:37" s="43" customFormat="1">
      <c r="B39" s="126">
        <v>28</v>
      </c>
      <c r="C39" s="127" t="s">
        <v>51</v>
      </c>
      <c r="D39" s="127" t="s">
        <v>44</v>
      </c>
      <c r="E39" s="127" t="s">
        <v>52</v>
      </c>
      <c r="F39" s="127"/>
      <c r="G39" s="127" t="s">
        <v>53</v>
      </c>
      <c r="H39" s="127" t="s">
        <v>0</v>
      </c>
      <c r="I39" s="127">
        <v>365</v>
      </c>
      <c r="J39" s="127"/>
      <c r="K39" s="44">
        <v>2023</v>
      </c>
      <c r="L39" s="127" t="s">
        <v>54</v>
      </c>
      <c r="M39" s="128" t="s">
        <v>55</v>
      </c>
    </row>
    <row r="40" spans="2:37" s="43" customFormat="1">
      <c r="B40" s="126">
        <v>65</v>
      </c>
      <c r="C40" s="127" t="s">
        <v>56</v>
      </c>
      <c r="D40" s="127" t="s">
        <v>44</v>
      </c>
      <c r="E40" s="127" t="s">
        <v>45</v>
      </c>
      <c r="F40" s="127"/>
      <c r="G40" s="127" t="s">
        <v>0</v>
      </c>
      <c r="H40" s="127" t="s">
        <v>0</v>
      </c>
      <c r="I40" s="127">
        <v>1000000</v>
      </c>
      <c r="J40" s="127"/>
      <c r="K40" s="44">
        <v>2024</v>
      </c>
      <c r="L40" s="127" t="s">
        <v>4</v>
      </c>
      <c r="M40" s="128" t="s">
        <v>57</v>
      </c>
    </row>
    <row r="41" spans="2:37" s="43" customFormat="1">
      <c r="B41" s="126">
        <v>70</v>
      </c>
      <c r="C41" s="127" t="s">
        <v>58</v>
      </c>
      <c r="D41" s="127" t="s">
        <v>44</v>
      </c>
      <c r="E41" s="127" t="s">
        <v>45</v>
      </c>
      <c r="F41" s="127"/>
      <c r="G41" s="127" t="s">
        <v>0</v>
      </c>
      <c r="H41" s="127" t="s">
        <v>0</v>
      </c>
      <c r="I41" s="127">
        <v>365</v>
      </c>
      <c r="J41" s="127"/>
      <c r="K41" s="44">
        <v>2025</v>
      </c>
      <c r="L41" s="127" t="s">
        <v>58</v>
      </c>
      <c r="M41" s="128" t="s">
        <v>59</v>
      </c>
    </row>
    <row r="42" spans="2:37" s="43" customFormat="1">
      <c r="B42" s="129">
        <v>76</v>
      </c>
      <c r="C42" s="130" t="s">
        <v>60</v>
      </c>
      <c r="D42" s="130" t="s">
        <v>44</v>
      </c>
      <c r="E42" s="130" t="s">
        <v>45</v>
      </c>
      <c r="F42" s="130"/>
      <c r="G42" s="130" t="s">
        <v>0</v>
      </c>
      <c r="H42" s="130" t="s">
        <v>0</v>
      </c>
      <c r="I42" s="130">
        <v>1000000</v>
      </c>
      <c r="J42" s="130"/>
      <c r="K42" s="131">
        <v>2025</v>
      </c>
      <c r="L42" s="130" t="s">
        <v>4</v>
      </c>
      <c r="M42" s="132" t="s">
        <v>61</v>
      </c>
      <c r="N42" s="133"/>
      <c r="O42" s="133"/>
      <c r="P42" s="133"/>
      <c r="Q42" s="133"/>
      <c r="R42" s="133"/>
      <c r="S42" s="133"/>
      <c r="T42" s="133"/>
      <c r="U42" s="133"/>
    </row>
    <row r="43" spans="2:37" s="43" customFormat="1">
      <c r="B43" s="129">
        <v>77</v>
      </c>
      <c r="C43" s="130" t="s">
        <v>62</v>
      </c>
      <c r="D43" s="130" t="s">
        <v>44</v>
      </c>
      <c r="E43" s="130" t="s">
        <v>0</v>
      </c>
      <c r="F43" s="130"/>
      <c r="G43" s="130" t="s">
        <v>0</v>
      </c>
      <c r="H43" s="130" t="s">
        <v>0</v>
      </c>
      <c r="I43" s="130">
        <v>100</v>
      </c>
      <c r="J43" s="130"/>
      <c r="K43" s="131">
        <v>2025</v>
      </c>
      <c r="L43" s="130" t="s">
        <v>63</v>
      </c>
      <c r="M43" s="132" t="s">
        <v>64</v>
      </c>
      <c r="N43" s="134"/>
      <c r="O43" s="134"/>
      <c r="P43" s="134"/>
      <c r="Q43" s="134"/>
      <c r="R43" s="134"/>
      <c r="S43" s="134"/>
      <c r="T43" s="134"/>
      <c r="U43" s="134"/>
      <c r="V43" s="134"/>
      <c r="W43" s="134"/>
      <c r="X43" s="134"/>
      <c r="Y43" s="134"/>
      <c r="Z43" s="134"/>
      <c r="AA43" s="134"/>
      <c r="AB43" s="134"/>
      <c r="AC43" s="134"/>
      <c r="AD43" s="134"/>
      <c r="AE43" s="134"/>
      <c r="AF43" s="134"/>
      <c r="AG43" s="134"/>
      <c r="AH43" s="134"/>
      <c r="AI43" s="134"/>
      <c r="AJ43" s="134"/>
      <c r="AK43" s="134"/>
    </row>
    <row r="44" spans="2:37" s="43" customFormat="1">
      <c r="B44" s="129">
        <v>78</v>
      </c>
      <c r="C44" s="130" t="s">
        <v>65</v>
      </c>
      <c r="D44" s="130" t="s">
        <v>44</v>
      </c>
      <c r="E44" s="130" t="s">
        <v>0</v>
      </c>
      <c r="F44" s="130"/>
      <c r="G44" s="130" t="s">
        <v>0</v>
      </c>
      <c r="H44" s="130" t="s">
        <v>0</v>
      </c>
      <c r="I44" s="130">
        <v>100</v>
      </c>
      <c r="J44" s="130"/>
      <c r="K44" s="131">
        <v>2025</v>
      </c>
      <c r="L44" s="130" t="s">
        <v>66</v>
      </c>
      <c r="M44" s="132" t="s">
        <v>67</v>
      </c>
      <c r="N44" s="134"/>
      <c r="O44" s="134"/>
      <c r="P44" s="134"/>
      <c r="Q44" s="134"/>
      <c r="R44" s="134"/>
      <c r="S44" s="134"/>
      <c r="T44" s="134"/>
      <c r="U44" s="134"/>
      <c r="V44" s="134"/>
      <c r="W44" s="134"/>
      <c r="X44" s="134"/>
      <c r="Y44" s="134"/>
      <c r="Z44" s="134"/>
      <c r="AA44" s="134"/>
      <c r="AB44" s="134"/>
      <c r="AC44" s="134"/>
      <c r="AD44" s="134"/>
      <c r="AE44" s="134"/>
      <c r="AF44" s="134"/>
      <c r="AG44" s="134"/>
      <c r="AH44" s="133"/>
      <c r="AI44" s="133"/>
      <c r="AJ44" s="133"/>
      <c r="AK44" s="133"/>
    </row>
    <row r="45" spans="2:37" s="43" customFormat="1">
      <c r="B45" s="126">
        <v>81</v>
      </c>
      <c r="C45" s="127" t="s">
        <v>68</v>
      </c>
      <c r="D45" s="127" t="s">
        <v>44</v>
      </c>
      <c r="E45" s="127" t="s">
        <v>45</v>
      </c>
      <c r="F45" s="127"/>
      <c r="G45" s="127" t="s">
        <v>0</v>
      </c>
      <c r="H45" s="127" t="s">
        <v>0</v>
      </c>
      <c r="I45" s="127">
        <v>36000</v>
      </c>
      <c r="J45" s="127"/>
      <c r="K45" s="44">
        <v>2025</v>
      </c>
      <c r="L45" s="127" t="s">
        <v>11</v>
      </c>
      <c r="M45" s="128" t="s">
        <v>69</v>
      </c>
    </row>
    <row r="46" spans="2:37" s="43" customFormat="1">
      <c r="B46" s="126">
        <v>15</v>
      </c>
      <c r="C46" s="127" t="s">
        <v>305</v>
      </c>
      <c r="D46" s="127" t="s">
        <v>44</v>
      </c>
      <c r="E46" s="127" t="s">
        <v>45</v>
      </c>
      <c r="F46" s="127"/>
      <c r="G46" s="127" t="s">
        <v>0</v>
      </c>
      <c r="H46" s="127" t="s">
        <v>0</v>
      </c>
      <c r="I46" s="127">
        <v>1000</v>
      </c>
      <c r="J46" s="44"/>
      <c r="K46" s="44">
        <v>2022</v>
      </c>
      <c r="L46" s="127" t="s">
        <v>305</v>
      </c>
      <c r="M46" s="128" t="s">
        <v>47</v>
      </c>
    </row>
    <row r="47" spans="2:37" s="43" customFormat="1">
      <c r="B47" s="126">
        <v>16</v>
      </c>
      <c r="C47" s="127" t="s">
        <v>129</v>
      </c>
      <c r="D47" s="127" t="s">
        <v>44</v>
      </c>
      <c r="E47" s="127" t="s">
        <v>45</v>
      </c>
      <c r="F47" s="127"/>
      <c r="G47" s="127" t="s">
        <v>0</v>
      </c>
      <c r="H47" s="127" t="s">
        <v>0</v>
      </c>
      <c r="I47" s="127">
        <v>1000</v>
      </c>
      <c r="J47" s="44"/>
      <c r="K47" s="44">
        <v>2022</v>
      </c>
      <c r="L47" s="127" t="s">
        <v>129</v>
      </c>
      <c r="M47" s="128" t="s">
        <v>306</v>
      </c>
    </row>
    <row r="48" spans="2:37" s="43" customFormat="1">
      <c r="B48" s="126">
        <v>30</v>
      </c>
      <c r="C48" s="127" t="s">
        <v>8</v>
      </c>
      <c r="D48" s="127" t="s">
        <v>44</v>
      </c>
      <c r="E48" s="127" t="s">
        <v>45</v>
      </c>
      <c r="F48" s="127"/>
      <c r="G48" s="127" t="s">
        <v>0</v>
      </c>
      <c r="H48" s="127" t="s">
        <v>0</v>
      </c>
      <c r="I48" s="127">
        <v>100</v>
      </c>
      <c r="J48" s="44"/>
      <c r="K48" s="44">
        <v>2023</v>
      </c>
      <c r="L48" s="127" t="s">
        <v>8</v>
      </c>
      <c r="M48" s="128" t="s">
        <v>307</v>
      </c>
    </row>
    <row r="49" spans="2:13" s="43" customFormat="1">
      <c r="B49" s="126">
        <v>31</v>
      </c>
      <c r="C49" s="127" t="s">
        <v>308</v>
      </c>
      <c r="D49" s="127" t="s">
        <v>44</v>
      </c>
      <c r="E49" s="127" t="s">
        <v>45</v>
      </c>
      <c r="F49" s="127"/>
      <c r="G49" s="127" t="s">
        <v>0</v>
      </c>
      <c r="H49" s="127" t="s">
        <v>0</v>
      </c>
      <c r="I49" s="127">
        <v>1000</v>
      </c>
      <c r="J49" s="44"/>
      <c r="K49" s="44">
        <v>2023</v>
      </c>
      <c r="L49" s="127" t="s">
        <v>308</v>
      </c>
      <c r="M49" s="128" t="s">
        <v>309</v>
      </c>
    </row>
    <row r="50" spans="2:13" s="43" customFormat="1">
      <c r="B50" s="126">
        <v>33</v>
      </c>
      <c r="C50" s="127" t="s">
        <v>133</v>
      </c>
      <c r="D50" s="127" t="s">
        <v>44</v>
      </c>
      <c r="E50" s="127" t="s">
        <v>45</v>
      </c>
      <c r="F50" s="127"/>
      <c r="G50" s="127" t="s">
        <v>0</v>
      </c>
      <c r="H50" s="127" t="s">
        <v>0</v>
      </c>
      <c r="I50" s="127">
        <v>100</v>
      </c>
      <c r="J50" s="44"/>
      <c r="K50" s="44">
        <v>2023</v>
      </c>
      <c r="L50" s="127" t="s">
        <v>310</v>
      </c>
      <c r="M50" s="135" t="s">
        <v>311</v>
      </c>
    </row>
    <row r="51" spans="2:13" s="43" customFormat="1">
      <c r="B51" s="126">
        <v>66</v>
      </c>
      <c r="C51" s="127">
        <v>4401</v>
      </c>
      <c r="D51" s="127" t="s">
        <v>44</v>
      </c>
      <c r="E51" s="127" t="s">
        <v>45</v>
      </c>
      <c r="F51" s="127"/>
      <c r="G51" s="127" t="s">
        <v>0</v>
      </c>
      <c r="H51" s="127" t="s">
        <v>0</v>
      </c>
      <c r="I51" s="127">
        <v>3000</v>
      </c>
      <c r="J51" s="44"/>
      <c r="K51" s="44">
        <v>2024</v>
      </c>
      <c r="L51" s="127">
        <v>4401</v>
      </c>
      <c r="M51" s="128" t="s">
        <v>312</v>
      </c>
    </row>
    <row r="52" spans="2:13" s="43" customFormat="1">
      <c r="B52" s="126">
        <v>68</v>
      </c>
      <c r="C52" s="127" t="s">
        <v>313</v>
      </c>
      <c r="D52" s="127" t="s">
        <v>44</v>
      </c>
      <c r="E52" s="127" t="s">
        <v>45</v>
      </c>
      <c r="F52" s="127"/>
      <c r="G52" s="127" t="s">
        <v>0</v>
      </c>
      <c r="H52" s="127" t="s">
        <v>0</v>
      </c>
      <c r="I52" s="127">
        <v>2000</v>
      </c>
      <c r="J52" s="44"/>
      <c r="K52" s="44">
        <v>2024</v>
      </c>
      <c r="L52" s="127" t="s">
        <v>313</v>
      </c>
      <c r="M52" s="128" t="s">
        <v>314</v>
      </c>
    </row>
    <row r="53" spans="2:13" s="43" customFormat="1">
      <c r="B53" s="126">
        <v>69</v>
      </c>
      <c r="C53" s="127" t="s">
        <v>315</v>
      </c>
      <c r="D53" s="127" t="s">
        <v>44</v>
      </c>
      <c r="E53" s="127" t="s">
        <v>45</v>
      </c>
      <c r="F53" s="127"/>
      <c r="G53" s="127" t="s">
        <v>0</v>
      </c>
      <c r="H53" s="127" t="s">
        <v>0</v>
      </c>
      <c r="I53" s="127">
        <v>500000</v>
      </c>
      <c r="J53" s="44"/>
      <c r="K53" s="44">
        <v>2024</v>
      </c>
      <c r="L53" s="127" t="s">
        <v>271</v>
      </c>
      <c r="M53" s="128" t="s">
        <v>316</v>
      </c>
    </row>
    <row r="54" spans="2:13" s="43" customFormat="1">
      <c r="B54" s="126">
        <v>79</v>
      </c>
      <c r="C54" s="127" t="s">
        <v>317</v>
      </c>
      <c r="D54" s="127" t="s">
        <v>44</v>
      </c>
      <c r="E54" s="127" t="s">
        <v>0</v>
      </c>
      <c r="F54" s="127"/>
      <c r="G54" s="127" t="s">
        <v>0</v>
      </c>
      <c r="H54" s="127" t="s">
        <v>0</v>
      </c>
      <c r="I54" s="127">
        <v>100</v>
      </c>
      <c r="J54" s="44"/>
      <c r="K54" s="44">
        <v>2025</v>
      </c>
      <c r="L54" s="127" t="s">
        <v>318</v>
      </c>
      <c r="M54" s="128" t="s">
        <v>319</v>
      </c>
    </row>
    <row r="55" spans="2:13" s="43" customFormat="1">
      <c r="B55" s="126">
        <v>82</v>
      </c>
      <c r="C55" s="127" t="s">
        <v>86</v>
      </c>
      <c r="D55" s="127" t="s">
        <v>44</v>
      </c>
      <c r="E55" s="127" t="s">
        <v>45</v>
      </c>
      <c r="F55" s="127"/>
      <c r="G55" s="127" t="s">
        <v>0</v>
      </c>
      <c r="H55" s="127" t="s">
        <v>0</v>
      </c>
      <c r="I55" s="127">
        <v>100000</v>
      </c>
      <c r="J55" s="44"/>
      <c r="K55" s="44">
        <v>2025</v>
      </c>
      <c r="L55" s="127" t="s">
        <v>320</v>
      </c>
      <c r="M55" s="135" t="s">
        <v>321</v>
      </c>
    </row>
    <row r="56" spans="2:13" s="43" customFormat="1"/>
    <row r="57" spans="2:13" ht="17" thickBot="1">
      <c r="B57" s="3"/>
      <c r="C57" s="3"/>
      <c r="D57" s="3"/>
      <c r="E57" s="3"/>
      <c r="F57" s="3"/>
      <c r="G57" s="3"/>
      <c r="H57" s="3"/>
      <c r="I57" s="3"/>
      <c r="J57" s="3"/>
      <c r="K57" s="3"/>
      <c r="L57" s="3"/>
      <c r="M57" s="3"/>
    </row>
    <row r="58" spans="2:13" ht="17" thickTop="1"/>
    <row r="59" spans="2:13">
      <c r="B59" s="17" t="s">
        <v>261</v>
      </c>
      <c r="C59" s="17"/>
      <c r="D59" s="17"/>
      <c r="E59" s="17"/>
      <c r="F59" s="17"/>
      <c r="G59" s="17"/>
    </row>
    <row r="60" spans="2:13">
      <c r="B60" s="18" t="s">
        <v>70</v>
      </c>
      <c r="C60" s="17"/>
      <c r="D60" s="17"/>
      <c r="E60" s="17"/>
      <c r="F60" s="17"/>
      <c r="G60" s="17"/>
    </row>
    <row r="61" spans="2:13" s="43" customFormat="1">
      <c r="B61" s="598" t="s">
        <v>71</v>
      </c>
      <c r="C61" s="599"/>
      <c r="D61" s="599"/>
      <c r="E61" s="599"/>
      <c r="F61" s="599"/>
      <c r="G61" s="600"/>
    </row>
    <row r="62" spans="2:13" s="43" customFormat="1">
      <c r="B62" s="138"/>
      <c r="C62" s="138"/>
      <c r="D62" s="138"/>
      <c r="E62" s="138"/>
      <c r="F62" s="138"/>
      <c r="G62" s="138"/>
    </row>
    <row r="63" spans="2:13" s="43" customFormat="1">
      <c r="B63" s="200" t="s">
        <v>16</v>
      </c>
      <c r="C63" s="201" t="s">
        <v>72</v>
      </c>
      <c r="D63" s="138"/>
      <c r="E63" s="202" t="s">
        <v>73</v>
      </c>
      <c r="F63" s="202"/>
      <c r="G63" s="138"/>
    </row>
    <row r="64" spans="2:13" s="43" customFormat="1">
      <c r="B64" s="203">
        <v>2022</v>
      </c>
      <c r="C64" s="204">
        <v>6.0000000000000001E-3</v>
      </c>
      <c r="D64" s="138"/>
      <c r="E64" s="205" t="s">
        <v>74</v>
      </c>
      <c r="F64" s="206"/>
      <c r="G64" s="207">
        <v>297.5</v>
      </c>
    </row>
    <row r="65" spans="2:16" s="43" customFormat="1">
      <c r="B65" s="203">
        <v>2023</v>
      </c>
      <c r="C65" s="204">
        <v>8.9999999999999993E-3</v>
      </c>
      <c r="D65" s="138"/>
      <c r="E65" s="203" t="s">
        <v>75</v>
      </c>
      <c r="F65" s="139"/>
      <c r="G65" s="208">
        <v>7.3</v>
      </c>
    </row>
    <row r="66" spans="2:16" s="43" customFormat="1">
      <c r="B66" s="203">
        <v>2024</v>
      </c>
      <c r="C66" s="204">
        <v>1.5</v>
      </c>
      <c r="D66" s="138"/>
      <c r="E66" s="209" t="s">
        <v>76</v>
      </c>
      <c r="F66" s="210"/>
      <c r="G66" s="211">
        <v>2.7</v>
      </c>
    </row>
    <row r="67" spans="2:16" s="43" customFormat="1">
      <c r="B67" s="212">
        <v>2025</v>
      </c>
      <c r="C67" s="213">
        <v>2.7</v>
      </c>
      <c r="D67" s="138"/>
      <c r="E67" s="138"/>
      <c r="F67" s="138"/>
      <c r="G67" s="138"/>
    </row>
    <row r="68" spans="2:16" s="43" customFormat="1">
      <c r="E68" s="374" t="s">
        <v>770</v>
      </c>
    </row>
    <row r="69" spans="2:16" s="43" customFormat="1">
      <c r="B69" s="200" t="s">
        <v>16</v>
      </c>
      <c r="C69" s="201" t="s">
        <v>231</v>
      </c>
      <c r="D69" s="138"/>
      <c r="E69" s="202" t="s">
        <v>73</v>
      </c>
      <c r="F69" s="202"/>
      <c r="G69" s="138"/>
    </row>
    <row r="70" spans="2:16" s="43" customFormat="1">
      <c r="B70" s="203">
        <v>2022</v>
      </c>
      <c r="C70" s="204">
        <f>C64*10^6</f>
        <v>6000</v>
      </c>
      <c r="D70" s="138"/>
      <c r="E70" s="205" t="s">
        <v>74</v>
      </c>
      <c r="F70" s="139"/>
      <c r="G70" s="214">
        <f>G64*10^6</f>
        <v>297500000</v>
      </c>
    </row>
    <row r="71" spans="2:16" s="43" customFormat="1">
      <c r="B71" s="203">
        <v>2023</v>
      </c>
      <c r="C71" s="204">
        <f>C65*10^6</f>
        <v>9000</v>
      </c>
      <c r="D71" s="138"/>
      <c r="E71" s="203" t="s">
        <v>75</v>
      </c>
      <c r="F71" s="139"/>
      <c r="G71" s="215">
        <f>G65*10^6</f>
        <v>7300000</v>
      </c>
    </row>
    <row r="72" spans="2:16" s="43" customFormat="1">
      <c r="B72" s="203">
        <v>2024</v>
      </c>
      <c r="C72" s="204">
        <f>C66*10^6</f>
        <v>1500000</v>
      </c>
      <c r="D72" s="138"/>
      <c r="E72" s="209" t="s">
        <v>76</v>
      </c>
      <c r="F72" s="216"/>
      <c r="G72" s="217">
        <f>G66*10^6</f>
        <v>2700000</v>
      </c>
    </row>
    <row r="73" spans="2:16" s="43" customFormat="1">
      <c r="B73" s="212">
        <v>2025</v>
      </c>
      <c r="C73" s="218">
        <f>C67*10^6</f>
        <v>2700000</v>
      </c>
      <c r="D73" s="138"/>
      <c r="E73" s="138"/>
      <c r="F73" s="138"/>
      <c r="G73" s="138"/>
    </row>
    <row r="74" spans="2:16" ht="17" thickBot="1">
      <c r="B74" s="19"/>
      <c r="C74" s="3"/>
      <c r="D74" s="3"/>
      <c r="E74" s="3"/>
      <c r="F74" s="3"/>
      <c r="G74" s="3"/>
      <c r="H74" s="3"/>
      <c r="I74" s="3"/>
      <c r="J74" s="3"/>
      <c r="K74" s="3"/>
      <c r="L74" s="3"/>
      <c r="M74" s="3"/>
    </row>
    <row r="75" spans="2:16" ht="17" thickTop="1">
      <c r="B75" s="18"/>
    </row>
    <row r="76" spans="2:16" s="43" customFormat="1">
      <c r="B76" s="136" t="s">
        <v>238</v>
      </c>
      <c r="C76" s="137" t="s">
        <v>265</v>
      </c>
      <c r="D76" s="138"/>
      <c r="E76" s="138"/>
      <c r="F76" s="138"/>
    </row>
    <row r="77" spans="2:16" s="43" customFormat="1">
      <c r="B77" s="136"/>
      <c r="C77" s="139"/>
      <c r="D77" s="138"/>
      <c r="E77" s="138"/>
      <c r="F77" s="138"/>
    </row>
    <row r="78" spans="2:16" s="43" customFormat="1">
      <c r="B78" s="140"/>
      <c r="C78" s="140"/>
      <c r="D78" s="601" t="s">
        <v>239</v>
      </c>
      <c r="E78" s="599"/>
      <c r="F78" s="599"/>
      <c r="G78" s="600"/>
      <c r="H78" s="601" t="s">
        <v>240</v>
      </c>
      <c r="I78" s="599"/>
      <c r="J78" s="599"/>
      <c r="K78" s="599"/>
      <c r="L78" s="599"/>
      <c r="M78" s="599"/>
      <c r="N78" s="599"/>
      <c r="O78" s="599"/>
      <c r="P78" s="600"/>
    </row>
    <row r="79" spans="2:16" s="43" customFormat="1" ht="60">
      <c r="B79" s="141" t="s">
        <v>16</v>
      </c>
      <c r="C79" s="142" t="s">
        <v>545</v>
      </c>
      <c r="D79" s="143" t="s">
        <v>241</v>
      </c>
      <c r="E79" s="144" t="s">
        <v>242</v>
      </c>
      <c r="F79" s="144" t="s">
        <v>243</v>
      </c>
      <c r="G79" s="145" t="s">
        <v>244</v>
      </c>
      <c r="H79" s="143" t="s">
        <v>245</v>
      </c>
      <c r="I79" s="144" t="s">
        <v>2</v>
      </c>
      <c r="J79" s="144" t="s">
        <v>1</v>
      </c>
      <c r="K79" s="144" t="s">
        <v>246</v>
      </c>
      <c r="L79" s="146" t="s">
        <v>3</v>
      </c>
      <c r="M79" s="144" t="s">
        <v>247</v>
      </c>
      <c r="N79" s="144" t="s">
        <v>248</v>
      </c>
      <c r="O79" s="144" t="s">
        <v>249</v>
      </c>
      <c r="P79" s="145" t="s">
        <v>250</v>
      </c>
    </row>
    <row r="80" spans="2:16" s="43" customFormat="1">
      <c r="B80" s="147">
        <v>2000</v>
      </c>
      <c r="C80" s="148">
        <v>3</v>
      </c>
      <c r="D80" s="149">
        <v>0</v>
      </c>
      <c r="E80" s="150">
        <v>4</v>
      </c>
      <c r="F80" s="150">
        <v>2</v>
      </c>
      <c r="G80" s="151">
        <v>13</v>
      </c>
      <c r="H80" s="150">
        <v>0</v>
      </c>
      <c r="I80" s="150">
        <v>1</v>
      </c>
      <c r="J80" s="150">
        <v>0</v>
      </c>
      <c r="K80" s="150">
        <v>0</v>
      </c>
      <c r="L80" s="152">
        <v>2</v>
      </c>
      <c r="M80" s="150">
        <v>0</v>
      </c>
      <c r="N80" s="150">
        <v>0</v>
      </c>
      <c r="O80" s="150">
        <v>0</v>
      </c>
      <c r="P80" s="153">
        <v>0</v>
      </c>
    </row>
    <row r="81" spans="2:16" s="43" customFormat="1">
      <c r="B81" s="154">
        <v>2001</v>
      </c>
      <c r="C81" s="155">
        <v>2</v>
      </c>
      <c r="D81" s="156">
        <v>0</v>
      </c>
      <c r="E81" s="157">
        <v>0</v>
      </c>
      <c r="F81" s="158">
        <v>1</v>
      </c>
      <c r="G81" s="159">
        <v>1</v>
      </c>
      <c r="H81" s="158">
        <v>0</v>
      </c>
      <c r="I81" s="158">
        <v>0</v>
      </c>
      <c r="J81" s="158">
        <v>0</v>
      </c>
      <c r="K81" s="158">
        <v>0</v>
      </c>
      <c r="L81" s="160">
        <v>1</v>
      </c>
      <c r="M81" s="158">
        <v>0</v>
      </c>
      <c r="N81" s="158">
        <v>0</v>
      </c>
      <c r="O81" s="158">
        <v>0</v>
      </c>
      <c r="P81" s="161">
        <v>1</v>
      </c>
    </row>
    <row r="82" spans="2:16" s="43" customFormat="1">
      <c r="B82" s="154">
        <v>2002</v>
      </c>
      <c r="C82" s="155">
        <v>2</v>
      </c>
      <c r="D82" s="156">
        <v>0</v>
      </c>
      <c r="E82" s="157">
        <v>0</v>
      </c>
      <c r="F82" s="158">
        <v>4</v>
      </c>
      <c r="G82" s="159">
        <v>2</v>
      </c>
      <c r="H82" s="158">
        <v>0</v>
      </c>
      <c r="I82" s="158">
        <v>0</v>
      </c>
      <c r="J82" s="158">
        <v>0</v>
      </c>
      <c r="K82" s="158">
        <v>0</v>
      </c>
      <c r="L82" s="160">
        <v>2</v>
      </c>
      <c r="M82" s="158">
        <v>0</v>
      </c>
      <c r="N82" s="158">
        <v>0</v>
      </c>
      <c r="O82" s="158">
        <v>0</v>
      </c>
      <c r="P82" s="161">
        <v>0</v>
      </c>
    </row>
    <row r="83" spans="2:16" s="43" customFormat="1">
      <c r="B83" s="154">
        <v>2003</v>
      </c>
      <c r="C83" s="155">
        <v>5</v>
      </c>
      <c r="D83" s="156">
        <v>0</v>
      </c>
      <c r="E83" s="158">
        <v>10</v>
      </c>
      <c r="F83" s="158">
        <v>4</v>
      </c>
      <c r="G83" s="159">
        <v>26</v>
      </c>
      <c r="H83" s="158">
        <v>0</v>
      </c>
      <c r="I83" s="158">
        <v>0</v>
      </c>
      <c r="J83" s="158">
        <v>0</v>
      </c>
      <c r="K83" s="158">
        <v>0</v>
      </c>
      <c r="L83" s="160">
        <v>3</v>
      </c>
      <c r="M83" s="158">
        <v>0</v>
      </c>
      <c r="N83" s="158">
        <v>1</v>
      </c>
      <c r="O83" s="158">
        <v>0</v>
      </c>
      <c r="P83" s="161">
        <v>1</v>
      </c>
    </row>
    <row r="84" spans="2:16" s="43" customFormat="1">
      <c r="B84" s="154">
        <v>2004</v>
      </c>
      <c r="C84" s="155">
        <v>7</v>
      </c>
      <c r="D84" s="162">
        <v>3</v>
      </c>
      <c r="E84" s="158">
        <v>17</v>
      </c>
      <c r="F84" s="158">
        <v>11</v>
      </c>
      <c r="G84" s="159">
        <v>18</v>
      </c>
      <c r="H84" s="158">
        <v>0</v>
      </c>
      <c r="I84" s="158">
        <v>0</v>
      </c>
      <c r="J84" s="158">
        <v>0</v>
      </c>
      <c r="K84" s="158">
        <v>0</v>
      </c>
      <c r="L84" s="160">
        <v>5</v>
      </c>
      <c r="M84" s="158">
        <v>1</v>
      </c>
      <c r="N84" s="158">
        <v>0</v>
      </c>
      <c r="O84" s="158">
        <v>1</v>
      </c>
      <c r="P84" s="161">
        <v>0</v>
      </c>
    </row>
    <row r="85" spans="2:16" s="43" customFormat="1">
      <c r="B85" s="154">
        <v>2005</v>
      </c>
      <c r="C85" s="155">
        <v>5</v>
      </c>
      <c r="D85" s="162">
        <v>5</v>
      </c>
      <c r="E85" s="158">
        <v>14</v>
      </c>
      <c r="F85" s="158">
        <v>9</v>
      </c>
      <c r="G85" s="159">
        <v>33</v>
      </c>
      <c r="H85" s="158">
        <v>0</v>
      </c>
      <c r="I85" s="158">
        <v>0</v>
      </c>
      <c r="J85" s="158">
        <v>0</v>
      </c>
      <c r="K85" s="158">
        <v>0</v>
      </c>
      <c r="L85" s="160">
        <v>4</v>
      </c>
      <c r="M85" s="158">
        <v>0</v>
      </c>
      <c r="N85" s="158">
        <v>1</v>
      </c>
      <c r="O85" s="158">
        <v>0</v>
      </c>
      <c r="P85" s="161">
        <v>0</v>
      </c>
    </row>
    <row r="86" spans="2:16" s="43" customFormat="1">
      <c r="B86" s="154">
        <v>2006</v>
      </c>
      <c r="C86" s="155">
        <v>13</v>
      </c>
      <c r="D86" s="162">
        <v>9</v>
      </c>
      <c r="E86" s="158">
        <v>15</v>
      </c>
      <c r="F86" s="158">
        <v>7</v>
      </c>
      <c r="G86" s="159">
        <v>31</v>
      </c>
      <c r="H86" s="158">
        <v>0</v>
      </c>
      <c r="I86" s="158">
        <v>1</v>
      </c>
      <c r="J86" s="158">
        <v>0</v>
      </c>
      <c r="K86" s="158">
        <v>0</v>
      </c>
      <c r="L86" s="160">
        <v>11</v>
      </c>
      <c r="M86" s="158">
        <v>0</v>
      </c>
      <c r="N86" s="158">
        <v>1</v>
      </c>
      <c r="O86" s="158">
        <v>0</v>
      </c>
      <c r="P86" s="161">
        <v>0</v>
      </c>
    </row>
    <row r="87" spans="2:16" s="43" customFormat="1">
      <c r="B87" s="154">
        <v>2007</v>
      </c>
      <c r="C87" s="155">
        <v>22</v>
      </c>
      <c r="D87" s="162">
        <v>9</v>
      </c>
      <c r="E87" s="158">
        <v>34</v>
      </c>
      <c r="F87" s="158">
        <v>10</v>
      </c>
      <c r="G87" s="159">
        <v>67</v>
      </c>
      <c r="H87" s="158">
        <v>1</v>
      </c>
      <c r="I87" s="158">
        <v>1</v>
      </c>
      <c r="J87" s="158">
        <v>0</v>
      </c>
      <c r="K87" s="158">
        <v>0</v>
      </c>
      <c r="L87" s="160">
        <v>17</v>
      </c>
      <c r="M87" s="158">
        <v>0</v>
      </c>
      <c r="N87" s="158">
        <v>3</v>
      </c>
      <c r="O87" s="158">
        <v>0</v>
      </c>
      <c r="P87" s="161">
        <v>0</v>
      </c>
    </row>
    <row r="88" spans="2:16" s="43" customFormat="1">
      <c r="B88" s="154">
        <v>2008</v>
      </c>
      <c r="C88" s="155">
        <v>38</v>
      </c>
      <c r="D88" s="162">
        <v>17</v>
      </c>
      <c r="E88" s="158">
        <v>51</v>
      </c>
      <c r="F88" s="158">
        <v>25</v>
      </c>
      <c r="G88" s="159">
        <v>101</v>
      </c>
      <c r="H88" s="158">
        <v>1</v>
      </c>
      <c r="I88" s="158">
        <v>4</v>
      </c>
      <c r="J88" s="158">
        <v>1</v>
      </c>
      <c r="K88" s="158">
        <v>0</v>
      </c>
      <c r="L88" s="160">
        <v>23</v>
      </c>
      <c r="M88" s="158">
        <v>1</v>
      </c>
      <c r="N88" s="158">
        <v>1</v>
      </c>
      <c r="O88" s="158">
        <v>0</v>
      </c>
      <c r="P88" s="161">
        <v>7</v>
      </c>
    </row>
    <row r="89" spans="2:16" s="43" customFormat="1">
      <c r="B89" s="154">
        <v>2009</v>
      </c>
      <c r="C89" s="155">
        <v>27</v>
      </c>
      <c r="D89" s="162">
        <v>8</v>
      </c>
      <c r="E89" s="158">
        <v>35</v>
      </c>
      <c r="F89" s="158">
        <v>15</v>
      </c>
      <c r="G89" s="159">
        <v>36</v>
      </c>
      <c r="H89" s="158">
        <v>0</v>
      </c>
      <c r="I89" s="158">
        <v>5</v>
      </c>
      <c r="J89" s="158">
        <v>5</v>
      </c>
      <c r="K89" s="158">
        <v>0</v>
      </c>
      <c r="L89" s="160">
        <v>12</v>
      </c>
      <c r="M89" s="158">
        <v>0</v>
      </c>
      <c r="N89" s="158">
        <v>2</v>
      </c>
      <c r="O89" s="158">
        <v>0</v>
      </c>
      <c r="P89" s="161">
        <v>3</v>
      </c>
    </row>
    <row r="90" spans="2:16" s="43" customFormat="1">
      <c r="B90" s="154">
        <v>2010</v>
      </c>
      <c r="C90" s="155">
        <v>35</v>
      </c>
      <c r="D90" s="162">
        <v>21</v>
      </c>
      <c r="E90" s="158">
        <v>68</v>
      </c>
      <c r="F90" s="158">
        <v>27</v>
      </c>
      <c r="G90" s="159">
        <v>85</v>
      </c>
      <c r="H90" s="158">
        <v>1</v>
      </c>
      <c r="I90" s="158">
        <v>10</v>
      </c>
      <c r="J90" s="158">
        <v>4</v>
      </c>
      <c r="K90" s="158">
        <v>0</v>
      </c>
      <c r="L90" s="160">
        <v>16</v>
      </c>
      <c r="M90" s="158">
        <v>1</v>
      </c>
      <c r="N90" s="158">
        <v>1</v>
      </c>
      <c r="O90" s="158">
        <v>0</v>
      </c>
      <c r="P90" s="161">
        <v>2</v>
      </c>
    </row>
    <row r="91" spans="2:16" s="43" customFormat="1">
      <c r="B91" s="154">
        <v>2011</v>
      </c>
      <c r="C91" s="155">
        <v>31</v>
      </c>
      <c r="D91" s="162">
        <v>17</v>
      </c>
      <c r="E91" s="158">
        <v>38</v>
      </c>
      <c r="F91" s="158">
        <v>21</v>
      </c>
      <c r="G91" s="159">
        <v>54</v>
      </c>
      <c r="H91" s="158">
        <v>1</v>
      </c>
      <c r="I91" s="158">
        <v>6</v>
      </c>
      <c r="J91" s="158">
        <v>6</v>
      </c>
      <c r="K91" s="158">
        <v>1</v>
      </c>
      <c r="L91" s="160">
        <v>14</v>
      </c>
      <c r="M91" s="158">
        <v>1</v>
      </c>
      <c r="N91" s="158">
        <v>1</v>
      </c>
      <c r="O91" s="158">
        <v>0</v>
      </c>
      <c r="P91" s="161">
        <v>1</v>
      </c>
    </row>
    <row r="92" spans="2:16" s="43" customFormat="1">
      <c r="B92" s="154">
        <v>2012</v>
      </c>
      <c r="C92" s="155">
        <v>33</v>
      </c>
      <c r="D92" s="162">
        <v>10</v>
      </c>
      <c r="E92" s="158">
        <v>25</v>
      </c>
      <c r="F92" s="158">
        <v>12</v>
      </c>
      <c r="G92" s="159">
        <v>67</v>
      </c>
      <c r="H92" s="158">
        <v>1</v>
      </c>
      <c r="I92" s="158">
        <v>6</v>
      </c>
      <c r="J92" s="158">
        <v>4</v>
      </c>
      <c r="K92" s="158">
        <v>0</v>
      </c>
      <c r="L92" s="160">
        <v>18</v>
      </c>
      <c r="M92" s="158">
        <v>0</v>
      </c>
      <c r="N92" s="158">
        <v>2</v>
      </c>
      <c r="O92" s="158">
        <v>0</v>
      </c>
      <c r="P92" s="161">
        <v>2</v>
      </c>
    </row>
    <row r="93" spans="2:16" s="43" customFormat="1">
      <c r="B93" s="154">
        <v>2013</v>
      </c>
      <c r="C93" s="155">
        <v>25</v>
      </c>
      <c r="D93" s="162">
        <v>15</v>
      </c>
      <c r="E93" s="158">
        <v>19</v>
      </c>
      <c r="F93" s="158">
        <v>8</v>
      </c>
      <c r="G93" s="159">
        <v>27</v>
      </c>
      <c r="H93" s="158">
        <v>0</v>
      </c>
      <c r="I93" s="158">
        <v>5</v>
      </c>
      <c r="J93" s="158">
        <v>5</v>
      </c>
      <c r="K93" s="158">
        <v>0</v>
      </c>
      <c r="L93" s="160">
        <v>13</v>
      </c>
      <c r="M93" s="158">
        <v>0</v>
      </c>
      <c r="N93" s="158">
        <v>2</v>
      </c>
      <c r="O93" s="158">
        <v>0</v>
      </c>
      <c r="P93" s="161">
        <v>0</v>
      </c>
    </row>
    <row r="94" spans="2:16" s="43" customFormat="1">
      <c r="B94" s="154">
        <v>2014</v>
      </c>
      <c r="C94" s="155">
        <v>26</v>
      </c>
      <c r="D94" s="162">
        <v>17</v>
      </c>
      <c r="E94" s="158">
        <v>34</v>
      </c>
      <c r="F94" s="158">
        <v>10</v>
      </c>
      <c r="G94" s="159">
        <v>66</v>
      </c>
      <c r="H94" s="158">
        <v>0</v>
      </c>
      <c r="I94" s="158">
        <v>6</v>
      </c>
      <c r="J94" s="158">
        <v>4</v>
      </c>
      <c r="K94" s="158">
        <v>0</v>
      </c>
      <c r="L94" s="160">
        <v>8</v>
      </c>
      <c r="M94" s="158">
        <v>1</v>
      </c>
      <c r="N94" s="158">
        <v>2</v>
      </c>
      <c r="O94" s="158">
        <v>1</v>
      </c>
      <c r="P94" s="161">
        <v>4</v>
      </c>
    </row>
    <row r="95" spans="2:16" s="43" customFormat="1">
      <c r="B95" s="154">
        <v>2015</v>
      </c>
      <c r="C95" s="155">
        <v>44</v>
      </c>
      <c r="D95" s="162">
        <v>34</v>
      </c>
      <c r="E95" s="158">
        <v>23</v>
      </c>
      <c r="F95" s="158">
        <v>14</v>
      </c>
      <c r="G95" s="159">
        <v>60</v>
      </c>
      <c r="H95" s="158">
        <v>1</v>
      </c>
      <c r="I95" s="158">
        <v>8</v>
      </c>
      <c r="J95" s="158">
        <v>7</v>
      </c>
      <c r="K95" s="158">
        <v>0</v>
      </c>
      <c r="L95" s="160">
        <v>22</v>
      </c>
      <c r="M95" s="158">
        <v>0</v>
      </c>
      <c r="N95" s="158">
        <v>1</v>
      </c>
      <c r="O95" s="158">
        <v>0</v>
      </c>
      <c r="P95" s="161">
        <v>5</v>
      </c>
    </row>
    <row r="96" spans="2:16" s="43" customFormat="1">
      <c r="B96" s="154">
        <v>2016</v>
      </c>
      <c r="C96" s="155">
        <v>45</v>
      </c>
      <c r="D96" s="162">
        <v>41</v>
      </c>
      <c r="E96" s="158">
        <v>24</v>
      </c>
      <c r="F96" s="158">
        <v>12</v>
      </c>
      <c r="G96" s="159">
        <v>78</v>
      </c>
      <c r="H96" s="158">
        <v>1</v>
      </c>
      <c r="I96" s="158">
        <v>12</v>
      </c>
      <c r="J96" s="158">
        <v>8</v>
      </c>
      <c r="K96" s="158">
        <v>0</v>
      </c>
      <c r="L96" s="160">
        <v>14</v>
      </c>
      <c r="M96" s="158">
        <v>0</v>
      </c>
      <c r="N96" s="158">
        <v>5</v>
      </c>
      <c r="O96" s="158">
        <v>0</v>
      </c>
      <c r="P96" s="161">
        <v>5</v>
      </c>
    </row>
    <row r="97" spans="2:16" s="43" customFormat="1">
      <c r="B97" s="154">
        <v>2017</v>
      </c>
      <c r="C97" s="155">
        <v>40</v>
      </c>
      <c r="D97" s="162">
        <v>35</v>
      </c>
      <c r="E97" s="158">
        <v>19</v>
      </c>
      <c r="F97" s="158">
        <v>10</v>
      </c>
      <c r="G97" s="159">
        <v>41</v>
      </c>
      <c r="H97" s="158">
        <v>0</v>
      </c>
      <c r="I97" s="158">
        <v>12</v>
      </c>
      <c r="J97" s="158">
        <v>4</v>
      </c>
      <c r="K97" s="158">
        <v>0</v>
      </c>
      <c r="L97" s="160">
        <v>17</v>
      </c>
      <c r="M97" s="158">
        <v>0</v>
      </c>
      <c r="N97" s="158">
        <v>3</v>
      </c>
      <c r="O97" s="158">
        <v>0</v>
      </c>
      <c r="P97" s="161">
        <v>4</v>
      </c>
    </row>
    <row r="98" spans="2:16" s="43" customFormat="1">
      <c r="B98" s="154">
        <v>2018</v>
      </c>
      <c r="C98" s="155">
        <v>69</v>
      </c>
      <c r="D98" s="162">
        <v>47</v>
      </c>
      <c r="E98" s="158">
        <v>23</v>
      </c>
      <c r="F98" s="158">
        <v>19</v>
      </c>
      <c r="G98" s="159">
        <v>40</v>
      </c>
      <c r="H98" s="158">
        <v>3</v>
      </c>
      <c r="I98" s="158">
        <v>7</v>
      </c>
      <c r="J98" s="158">
        <v>5</v>
      </c>
      <c r="K98" s="158">
        <v>0</v>
      </c>
      <c r="L98" s="160">
        <v>44</v>
      </c>
      <c r="M98" s="158">
        <v>2</v>
      </c>
      <c r="N98" s="158">
        <v>3</v>
      </c>
      <c r="O98" s="158">
        <v>0</v>
      </c>
      <c r="P98" s="161">
        <v>5</v>
      </c>
    </row>
    <row r="99" spans="2:16" s="43" customFormat="1">
      <c r="B99" s="154" t="s">
        <v>251</v>
      </c>
      <c r="C99" s="155">
        <v>48</v>
      </c>
      <c r="D99" s="162">
        <v>48</v>
      </c>
      <c r="E99" s="158">
        <v>9</v>
      </c>
      <c r="F99" s="158">
        <v>13</v>
      </c>
      <c r="G99" s="159">
        <v>14</v>
      </c>
      <c r="H99" s="158">
        <v>2</v>
      </c>
      <c r="I99" s="158">
        <v>11</v>
      </c>
      <c r="J99" s="158">
        <v>7</v>
      </c>
      <c r="K99" s="158">
        <v>0</v>
      </c>
      <c r="L99" s="160">
        <v>22</v>
      </c>
      <c r="M99" s="158">
        <v>0</v>
      </c>
      <c r="N99" s="158">
        <v>4</v>
      </c>
      <c r="O99" s="158">
        <v>1</v>
      </c>
      <c r="P99" s="161">
        <v>1</v>
      </c>
    </row>
    <row r="100" spans="2:16" s="43" customFormat="1">
      <c r="B100" s="163" t="s">
        <v>252</v>
      </c>
      <c r="C100" s="164">
        <v>17</v>
      </c>
      <c r="D100" s="165">
        <v>21</v>
      </c>
      <c r="E100" s="166">
        <v>0</v>
      </c>
      <c r="F100" s="167">
        <v>1</v>
      </c>
      <c r="G100" s="168">
        <v>1</v>
      </c>
      <c r="H100" s="167">
        <v>0</v>
      </c>
      <c r="I100" s="167">
        <v>6</v>
      </c>
      <c r="J100" s="167">
        <v>3</v>
      </c>
      <c r="K100" s="167">
        <v>0</v>
      </c>
      <c r="L100" s="169">
        <v>3</v>
      </c>
      <c r="M100" s="167">
        <v>0</v>
      </c>
      <c r="N100" s="167">
        <v>3</v>
      </c>
      <c r="O100" s="167">
        <v>0</v>
      </c>
      <c r="P100" s="170">
        <v>2</v>
      </c>
    </row>
    <row r="101" spans="2:16" s="43" customFormat="1">
      <c r="B101" s="171" t="s">
        <v>253</v>
      </c>
      <c r="E101" s="172"/>
    </row>
    <row r="102" spans="2:16" s="43" customFormat="1">
      <c r="B102" s="173"/>
    </row>
    <row r="103" spans="2:16" s="43" customFormat="1">
      <c r="B103" s="140"/>
      <c r="C103" s="140"/>
      <c r="D103" s="601" t="s">
        <v>254</v>
      </c>
      <c r="E103" s="599"/>
      <c r="F103" s="599"/>
      <c r="G103" s="600"/>
      <c r="H103" s="601" t="s">
        <v>255</v>
      </c>
      <c r="I103" s="599"/>
      <c r="J103" s="599"/>
      <c r="K103" s="599"/>
      <c r="L103" s="599"/>
      <c r="M103" s="599"/>
      <c r="N103" s="599"/>
      <c r="O103" s="599"/>
      <c r="P103" s="600"/>
    </row>
    <row r="104" spans="2:16" s="43" customFormat="1" ht="60">
      <c r="B104" s="141" t="s">
        <v>16</v>
      </c>
      <c r="C104" s="142" t="s">
        <v>546</v>
      </c>
      <c r="D104" s="143" t="s">
        <v>241</v>
      </c>
      <c r="E104" s="144" t="s">
        <v>242</v>
      </c>
      <c r="F104" s="144" t="s">
        <v>243</v>
      </c>
      <c r="G104" s="145" t="s">
        <v>244</v>
      </c>
      <c r="H104" s="143" t="s">
        <v>245</v>
      </c>
      <c r="I104" s="144" t="s">
        <v>2</v>
      </c>
      <c r="J104" s="144" t="s">
        <v>1</v>
      </c>
      <c r="K104" s="144" t="s">
        <v>246</v>
      </c>
      <c r="L104" s="146" t="s">
        <v>3</v>
      </c>
      <c r="M104" s="144" t="s">
        <v>247</v>
      </c>
      <c r="N104" s="144" t="s">
        <v>248</v>
      </c>
      <c r="O104" s="144" t="s">
        <v>249</v>
      </c>
      <c r="P104" s="145" t="s">
        <v>250</v>
      </c>
    </row>
    <row r="105" spans="2:16" s="43" customFormat="1">
      <c r="B105" s="147">
        <v>2000</v>
      </c>
      <c r="C105" s="174">
        <v>19</v>
      </c>
      <c r="D105" s="175">
        <v>0</v>
      </c>
      <c r="E105" s="176">
        <v>0.21052631599999999</v>
      </c>
      <c r="F105" s="176">
        <v>0.105263158</v>
      </c>
      <c r="G105" s="177">
        <v>0.68421052599999999</v>
      </c>
      <c r="H105" s="175">
        <v>0</v>
      </c>
      <c r="I105" s="176">
        <v>0.33333333300000001</v>
      </c>
      <c r="J105" s="176">
        <v>0</v>
      </c>
      <c r="K105" s="176">
        <v>0</v>
      </c>
      <c r="L105" s="178">
        <v>0.66666666699999999</v>
      </c>
      <c r="M105" s="176">
        <v>0</v>
      </c>
      <c r="N105" s="176">
        <v>0</v>
      </c>
      <c r="O105" s="176">
        <v>0</v>
      </c>
      <c r="P105" s="177">
        <v>0</v>
      </c>
    </row>
    <row r="106" spans="2:16" s="43" customFormat="1">
      <c r="B106" s="154">
        <v>2001</v>
      </c>
      <c r="C106" s="179">
        <v>2</v>
      </c>
      <c r="D106" s="175">
        <v>0</v>
      </c>
      <c r="E106" s="176">
        <v>0</v>
      </c>
      <c r="F106" s="176">
        <v>0.5</v>
      </c>
      <c r="G106" s="177">
        <v>0.5</v>
      </c>
      <c r="H106" s="175">
        <v>0</v>
      </c>
      <c r="I106" s="176">
        <v>0</v>
      </c>
      <c r="J106" s="176">
        <v>0</v>
      </c>
      <c r="K106" s="176">
        <v>0</v>
      </c>
      <c r="L106" s="178">
        <v>0.5</v>
      </c>
      <c r="M106" s="176">
        <v>0</v>
      </c>
      <c r="N106" s="176">
        <v>0</v>
      </c>
      <c r="O106" s="176">
        <v>0</v>
      </c>
      <c r="P106" s="177">
        <v>0.5</v>
      </c>
    </row>
    <row r="107" spans="2:16" s="43" customFormat="1">
      <c r="B107" s="154">
        <v>2002</v>
      </c>
      <c r="C107" s="179">
        <v>6</v>
      </c>
      <c r="D107" s="175">
        <v>0</v>
      </c>
      <c r="E107" s="176">
        <v>0</v>
      </c>
      <c r="F107" s="176">
        <v>0.66666666699999999</v>
      </c>
      <c r="G107" s="177">
        <v>0.33333333300000001</v>
      </c>
      <c r="H107" s="175">
        <v>0</v>
      </c>
      <c r="I107" s="176">
        <v>0</v>
      </c>
      <c r="J107" s="176">
        <v>0</v>
      </c>
      <c r="K107" s="176">
        <v>0</v>
      </c>
      <c r="L107" s="178">
        <v>1</v>
      </c>
      <c r="M107" s="176">
        <v>0</v>
      </c>
      <c r="N107" s="176">
        <v>0</v>
      </c>
      <c r="O107" s="176">
        <v>0</v>
      </c>
      <c r="P107" s="177">
        <v>0</v>
      </c>
    </row>
    <row r="108" spans="2:16" s="43" customFormat="1">
      <c r="B108" s="154">
        <v>2003</v>
      </c>
      <c r="C108" s="179">
        <v>40</v>
      </c>
      <c r="D108" s="175">
        <v>0</v>
      </c>
      <c r="E108" s="176">
        <v>0.25</v>
      </c>
      <c r="F108" s="176">
        <v>0.1</v>
      </c>
      <c r="G108" s="177">
        <v>0.65</v>
      </c>
      <c r="H108" s="175">
        <v>0</v>
      </c>
      <c r="I108" s="176">
        <v>0</v>
      </c>
      <c r="J108" s="176">
        <v>0</v>
      </c>
      <c r="K108" s="176">
        <v>0</v>
      </c>
      <c r="L108" s="178">
        <v>0.6</v>
      </c>
      <c r="M108" s="176">
        <v>0</v>
      </c>
      <c r="N108" s="176">
        <v>0.2</v>
      </c>
      <c r="O108" s="176">
        <v>0</v>
      </c>
      <c r="P108" s="177">
        <v>0.2</v>
      </c>
    </row>
    <row r="109" spans="2:16" s="43" customFormat="1">
      <c r="B109" s="154">
        <v>2004</v>
      </c>
      <c r="C109" s="179">
        <v>49</v>
      </c>
      <c r="D109" s="175">
        <v>6.1224489999999999E-2</v>
      </c>
      <c r="E109" s="176">
        <v>0.346938776</v>
      </c>
      <c r="F109" s="176">
        <v>0.22448979599999999</v>
      </c>
      <c r="G109" s="177">
        <v>0.36734693899999998</v>
      </c>
      <c r="H109" s="175">
        <v>0</v>
      </c>
      <c r="I109" s="176">
        <v>0</v>
      </c>
      <c r="J109" s="176">
        <v>0</v>
      </c>
      <c r="K109" s="176">
        <v>0</v>
      </c>
      <c r="L109" s="178">
        <v>0.71428571399999996</v>
      </c>
      <c r="M109" s="176">
        <v>0.14285714299999999</v>
      </c>
      <c r="N109" s="176">
        <v>0</v>
      </c>
      <c r="O109" s="176">
        <v>0.14285714299999999</v>
      </c>
      <c r="P109" s="177">
        <v>0</v>
      </c>
    </row>
    <row r="110" spans="2:16" s="43" customFormat="1">
      <c r="B110" s="154">
        <v>2005</v>
      </c>
      <c r="C110" s="179">
        <v>61</v>
      </c>
      <c r="D110" s="175">
        <v>8.1967212999999997E-2</v>
      </c>
      <c r="E110" s="176">
        <v>0.229508197</v>
      </c>
      <c r="F110" s="176">
        <v>0.14754098399999999</v>
      </c>
      <c r="G110" s="177">
        <v>0.54098360700000003</v>
      </c>
      <c r="H110" s="175">
        <v>0</v>
      </c>
      <c r="I110" s="176">
        <v>0</v>
      </c>
      <c r="J110" s="176">
        <v>0</v>
      </c>
      <c r="K110" s="176">
        <v>0</v>
      </c>
      <c r="L110" s="178">
        <v>0.8</v>
      </c>
      <c r="M110" s="176">
        <v>0</v>
      </c>
      <c r="N110" s="176">
        <v>0.2</v>
      </c>
      <c r="O110" s="176">
        <v>0</v>
      </c>
      <c r="P110" s="177">
        <v>0</v>
      </c>
    </row>
    <row r="111" spans="2:16" s="43" customFormat="1">
      <c r="B111" s="154">
        <v>2006</v>
      </c>
      <c r="C111" s="179">
        <v>62</v>
      </c>
      <c r="D111" s="175">
        <v>0.14516129</v>
      </c>
      <c r="E111" s="176">
        <v>0.24193548400000001</v>
      </c>
      <c r="F111" s="176">
        <v>0.112903226</v>
      </c>
      <c r="G111" s="177">
        <v>0.5</v>
      </c>
      <c r="H111" s="175">
        <v>0</v>
      </c>
      <c r="I111" s="176">
        <v>7.6923077000000006E-2</v>
      </c>
      <c r="J111" s="176">
        <v>0</v>
      </c>
      <c r="K111" s="176">
        <v>0</v>
      </c>
      <c r="L111" s="178">
        <v>0.84615384599999999</v>
      </c>
      <c r="M111" s="176">
        <v>0</v>
      </c>
      <c r="N111" s="176">
        <v>7.6923077000000006E-2</v>
      </c>
      <c r="O111" s="176">
        <v>0</v>
      </c>
      <c r="P111" s="177">
        <v>0</v>
      </c>
    </row>
    <row r="112" spans="2:16" s="43" customFormat="1">
      <c r="B112" s="154">
        <v>2007</v>
      </c>
      <c r="C112" s="179">
        <v>120</v>
      </c>
      <c r="D112" s="175">
        <v>7.4999999999999997E-2</v>
      </c>
      <c r="E112" s="176">
        <v>0.28333333300000002</v>
      </c>
      <c r="F112" s="176">
        <v>8.3333332999999996E-2</v>
      </c>
      <c r="G112" s="177">
        <v>0.55833333299999999</v>
      </c>
      <c r="H112" s="175">
        <v>4.5454544999999999E-2</v>
      </c>
      <c r="I112" s="176">
        <v>4.5454544999999999E-2</v>
      </c>
      <c r="J112" s="176">
        <v>0</v>
      </c>
      <c r="K112" s="176">
        <v>0</v>
      </c>
      <c r="L112" s="178">
        <v>0.77272727299999999</v>
      </c>
      <c r="M112" s="176">
        <v>0</v>
      </c>
      <c r="N112" s="176">
        <v>0.13636363600000001</v>
      </c>
      <c r="O112" s="176">
        <v>0</v>
      </c>
      <c r="P112" s="177">
        <v>0</v>
      </c>
    </row>
    <row r="113" spans="2:16" s="43" customFormat="1">
      <c r="B113" s="154">
        <v>2008</v>
      </c>
      <c r="C113" s="179">
        <v>194</v>
      </c>
      <c r="D113" s="175">
        <v>8.7628866E-2</v>
      </c>
      <c r="E113" s="176">
        <v>0.26288659800000003</v>
      </c>
      <c r="F113" s="176">
        <v>0.12886597899999999</v>
      </c>
      <c r="G113" s="177">
        <v>0.52061855700000004</v>
      </c>
      <c r="H113" s="175">
        <v>2.6315788999999999E-2</v>
      </c>
      <c r="I113" s="176">
        <v>0.105263158</v>
      </c>
      <c r="J113" s="176">
        <v>2.6315788999999999E-2</v>
      </c>
      <c r="K113" s="176">
        <v>0</v>
      </c>
      <c r="L113" s="178">
        <v>0.60526315799999997</v>
      </c>
      <c r="M113" s="176">
        <v>2.6315788999999999E-2</v>
      </c>
      <c r="N113" s="176">
        <v>2.6315788999999999E-2</v>
      </c>
      <c r="O113" s="176">
        <v>0</v>
      </c>
      <c r="P113" s="177">
        <v>0.18421052600000001</v>
      </c>
    </row>
    <row r="114" spans="2:16" s="43" customFormat="1">
      <c r="B114" s="154">
        <v>2009</v>
      </c>
      <c r="C114" s="179">
        <v>94</v>
      </c>
      <c r="D114" s="175">
        <v>8.5106382999999994E-2</v>
      </c>
      <c r="E114" s="176">
        <v>0.372340426</v>
      </c>
      <c r="F114" s="176">
        <v>0.159574468</v>
      </c>
      <c r="G114" s="177">
        <v>0.38297872300000002</v>
      </c>
      <c r="H114" s="175">
        <v>0</v>
      </c>
      <c r="I114" s="176">
        <v>0.185185185</v>
      </c>
      <c r="J114" s="176">
        <v>0.185185185</v>
      </c>
      <c r="K114" s="176">
        <v>0</v>
      </c>
      <c r="L114" s="178">
        <v>0.44444444399999999</v>
      </c>
      <c r="M114" s="176">
        <v>0</v>
      </c>
      <c r="N114" s="176">
        <v>7.4074074000000004E-2</v>
      </c>
      <c r="O114" s="176">
        <v>0</v>
      </c>
      <c r="P114" s="177">
        <v>0.111111111</v>
      </c>
    </row>
    <row r="115" spans="2:16" s="43" customFormat="1">
      <c r="B115" s="154">
        <v>2010</v>
      </c>
      <c r="C115" s="179">
        <v>201</v>
      </c>
      <c r="D115" s="175">
        <v>0.104477612</v>
      </c>
      <c r="E115" s="176">
        <v>0.33830845799999998</v>
      </c>
      <c r="F115" s="176">
        <v>0.13432835800000001</v>
      </c>
      <c r="G115" s="177">
        <v>0.42288557199999999</v>
      </c>
      <c r="H115" s="175">
        <v>2.8571428999999999E-2</v>
      </c>
      <c r="I115" s="176">
        <v>0.28571428599999998</v>
      </c>
      <c r="J115" s="176">
        <v>0.114285714</v>
      </c>
      <c r="K115" s="176">
        <v>0</v>
      </c>
      <c r="L115" s="178">
        <v>0.45714285700000001</v>
      </c>
      <c r="M115" s="176">
        <v>2.8571428999999999E-2</v>
      </c>
      <c r="N115" s="176">
        <v>2.8571428999999999E-2</v>
      </c>
      <c r="O115" s="176">
        <v>0</v>
      </c>
      <c r="P115" s="177">
        <v>5.7142856999999998E-2</v>
      </c>
    </row>
    <row r="116" spans="2:16" s="43" customFormat="1">
      <c r="B116" s="154">
        <v>2011</v>
      </c>
      <c r="C116" s="179">
        <v>130</v>
      </c>
      <c r="D116" s="175">
        <v>0.13076923100000001</v>
      </c>
      <c r="E116" s="176">
        <v>0.29230769200000001</v>
      </c>
      <c r="F116" s="176">
        <v>0.16153846199999999</v>
      </c>
      <c r="G116" s="177">
        <v>0.41538461500000001</v>
      </c>
      <c r="H116" s="175">
        <v>3.2258065000000002E-2</v>
      </c>
      <c r="I116" s="176">
        <v>0.19354838699999999</v>
      </c>
      <c r="J116" s="176">
        <v>0.19354838699999999</v>
      </c>
      <c r="K116" s="176">
        <v>3.2258065000000002E-2</v>
      </c>
      <c r="L116" s="178">
        <v>0.45161290300000001</v>
      </c>
      <c r="M116" s="176">
        <v>3.2258065000000002E-2</v>
      </c>
      <c r="N116" s="176">
        <v>3.2258065000000002E-2</v>
      </c>
      <c r="O116" s="176">
        <v>0</v>
      </c>
      <c r="P116" s="177">
        <v>3.2258065000000002E-2</v>
      </c>
    </row>
    <row r="117" spans="2:16" s="43" customFormat="1">
      <c r="B117" s="154">
        <v>2012</v>
      </c>
      <c r="C117" s="179">
        <v>114</v>
      </c>
      <c r="D117" s="175">
        <v>8.7719298000000001E-2</v>
      </c>
      <c r="E117" s="176">
        <v>0.219298246</v>
      </c>
      <c r="F117" s="176">
        <v>0.105263158</v>
      </c>
      <c r="G117" s="177">
        <v>0.587719298</v>
      </c>
      <c r="H117" s="175">
        <v>3.0303030000000002E-2</v>
      </c>
      <c r="I117" s="176">
        <v>0.18181818199999999</v>
      </c>
      <c r="J117" s="176">
        <v>0.12121212100000001</v>
      </c>
      <c r="K117" s="176">
        <v>0</v>
      </c>
      <c r="L117" s="178">
        <v>0.54545454500000001</v>
      </c>
      <c r="M117" s="176">
        <v>0</v>
      </c>
      <c r="N117" s="176">
        <v>6.0606061000000003E-2</v>
      </c>
      <c r="O117" s="176">
        <v>0</v>
      </c>
      <c r="P117" s="177">
        <v>6.0606061000000003E-2</v>
      </c>
    </row>
    <row r="118" spans="2:16" s="43" customFormat="1">
      <c r="B118" s="154">
        <v>2013</v>
      </c>
      <c r="C118" s="179">
        <v>69</v>
      </c>
      <c r="D118" s="175">
        <v>0.21739130400000001</v>
      </c>
      <c r="E118" s="176">
        <v>0.27536231900000002</v>
      </c>
      <c r="F118" s="176">
        <v>0.115942029</v>
      </c>
      <c r="G118" s="177">
        <v>0.39130434800000002</v>
      </c>
      <c r="H118" s="175">
        <v>0</v>
      </c>
      <c r="I118" s="176">
        <v>0.2</v>
      </c>
      <c r="J118" s="176">
        <v>0.2</v>
      </c>
      <c r="K118" s="176">
        <v>0</v>
      </c>
      <c r="L118" s="178">
        <v>0.52</v>
      </c>
      <c r="M118" s="176">
        <v>0</v>
      </c>
      <c r="N118" s="176">
        <v>0.08</v>
      </c>
      <c r="O118" s="176">
        <v>0</v>
      </c>
      <c r="P118" s="177">
        <v>0</v>
      </c>
    </row>
    <row r="119" spans="2:16" s="43" customFormat="1">
      <c r="B119" s="154">
        <v>2014</v>
      </c>
      <c r="C119" s="179">
        <v>127</v>
      </c>
      <c r="D119" s="175">
        <v>0.133858268</v>
      </c>
      <c r="E119" s="176">
        <v>0.26771653499999998</v>
      </c>
      <c r="F119" s="176">
        <v>7.8740157000000005E-2</v>
      </c>
      <c r="G119" s="177">
        <v>0.51968503899999996</v>
      </c>
      <c r="H119" s="175">
        <v>0</v>
      </c>
      <c r="I119" s="176">
        <v>0.23076923099999999</v>
      </c>
      <c r="J119" s="176">
        <v>0.15384615400000001</v>
      </c>
      <c r="K119" s="176">
        <v>0</v>
      </c>
      <c r="L119" s="178">
        <v>0.30769230800000003</v>
      </c>
      <c r="M119" s="176">
        <v>3.8461538000000003E-2</v>
      </c>
      <c r="N119" s="176">
        <v>7.6923077000000006E-2</v>
      </c>
      <c r="O119" s="176">
        <v>3.8461538000000003E-2</v>
      </c>
      <c r="P119" s="177">
        <v>0.15384615400000001</v>
      </c>
    </row>
    <row r="120" spans="2:16" s="43" customFormat="1">
      <c r="B120" s="154">
        <v>2015</v>
      </c>
      <c r="C120" s="179">
        <v>131</v>
      </c>
      <c r="D120" s="175">
        <v>0.25954198499999998</v>
      </c>
      <c r="E120" s="176">
        <v>0.17557251900000001</v>
      </c>
      <c r="F120" s="176">
        <v>0.106870229</v>
      </c>
      <c r="G120" s="177">
        <v>0.458015267</v>
      </c>
      <c r="H120" s="175">
        <v>2.2727272999999999E-2</v>
      </c>
      <c r="I120" s="176">
        <v>0.18181818199999999</v>
      </c>
      <c r="J120" s="176">
        <v>0.159090909</v>
      </c>
      <c r="K120" s="176">
        <v>0</v>
      </c>
      <c r="L120" s="178">
        <v>0.5</v>
      </c>
      <c r="M120" s="176">
        <v>0</v>
      </c>
      <c r="N120" s="176">
        <v>2.2727272999999999E-2</v>
      </c>
      <c r="O120" s="176">
        <v>0</v>
      </c>
      <c r="P120" s="177">
        <v>0.113636364</v>
      </c>
    </row>
    <row r="121" spans="2:16" s="43" customFormat="1">
      <c r="B121" s="154">
        <v>2016</v>
      </c>
      <c r="C121" s="179">
        <v>155</v>
      </c>
      <c r="D121" s="175">
        <v>0.26451612899999999</v>
      </c>
      <c r="E121" s="176">
        <v>0.15483870999999999</v>
      </c>
      <c r="F121" s="176">
        <v>7.7419354999999995E-2</v>
      </c>
      <c r="G121" s="177">
        <v>0.503225806</v>
      </c>
      <c r="H121" s="175">
        <v>2.2222222E-2</v>
      </c>
      <c r="I121" s="176">
        <v>0.26666666700000002</v>
      </c>
      <c r="J121" s="176">
        <v>0.177777778</v>
      </c>
      <c r="K121" s="176">
        <v>0</v>
      </c>
      <c r="L121" s="178">
        <v>0.311111111</v>
      </c>
      <c r="M121" s="176">
        <v>0</v>
      </c>
      <c r="N121" s="176">
        <v>0.111111111</v>
      </c>
      <c r="O121" s="176">
        <v>0</v>
      </c>
      <c r="P121" s="177">
        <v>0.111111111</v>
      </c>
    </row>
    <row r="122" spans="2:16" s="43" customFormat="1">
      <c r="B122" s="154">
        <v>2017</v>
      </c>
      <c r="C122" s="179">
        <v>105</v>
      </c>
      <c r="D122" s="175">
        <v>0.33333333300000001</v>
      </c>
      <c r="E122" s="176">
        <v>0.180952381</v>
      </c>
      <c r="F122" s="176">
        <v>9.5238094999999995E-2</v>
      </c>
      <c r="G122" s="177">
        <v>0.39047619</v>
      </c>
      <c r="H122" s="175">
        <v>0</v>
      </c>
      <c r="I122" s="176">
        <v>0.3</v>
      </c>
      <c r="J122" s="176">
        <v>0.1</v>
      </c>
      <c r="K122" s="176">
        <v>0</v>
      </c>
      <c r="L122" s="178">
        <v>0.42499999999999999</v>
      </c>
      <c r="M122" s="176">
        <v>0</v>
      </c>
      <c r="N122" s="176">
        <v>7.4999999999999997E-2</v>
      </c>
      <c r="O122" s="176">
        <v>0</v>
      </c>
      <c r="P122" s="177">
        <v>0.1</v>
      </c>
    </row>
    <row r="123" spans="2:16" s="43" customFormat="1">
      <c r="B123" s="154">
        <v>2018</v>
      </c>
      <c r="C123" s="179">
        <v>129</v>
      </c>
      <c r="D123" s="175">
        <v>0.36434108500000001</v>
      </c>
      <c r="E123" s="176">
        <v>0.17829457400000001</v>
      </c>
      <c r="F123" s="176">
        <v>0.14728682200000001</v>
      </c>
      <c r="G123" s="177">
        <v>0.31007751900000002</v>
      </c>
      <c r="H123" s="175">
        <v>4.3478260999999997E-2</v>
      </c>
      <c r="I123" s="176">
        <v>0.10144927500000001</v>
      </c>
      <c r="J123" s="176">
        <v>7.2463767999999998E-2</v>
      </c>
      <c r="K123" s="176">
        <v>0</v>
      </c>
      <c r="L123" s="178">
        <v>0.637681159</v>
      </c>
      <c r="M123" s="176">
        <v>2.8985507000000001E-2</v>
      </c>
      <c r="N123" s="176">
        <v>4.3478260999999997E-2</v>
      </c>
      <c r="O123" s="176">
        <v>0</v>
      </c>
      <c r="P123" s="177">
        <v>7.2463767999999998E-2</v>
      </c>
    </row>
    <row r="124" spans="2:16" s="43" customFormat="1">
      <c r="B124" s="154" t="s">
        <v>251</v>
      </c>
      <c r="C124" s="179">
        <v>84</v>
      </c>
      <c r="D124" s="175">
        <v>0.571428571</v>
      </c>
      <c r="E124" s="176">
        <v>0.10714285699999999</v>
      </c>
      <c r="F124" s="176">
        <v>0.15476190500000001</v>
      </c>
      <c r="G124" s="177">
        <v>0.16666666699999999</v>
      </c>
      <c r="H124" s="175">
        <v>4.1666666999999998E-2</v>
      </c>
      <c r="I124" s="176">
        <v>0.22916666699999999</v>
      </c>
      <c r="J124" s="176">
        <v>0.14583333300000001</v>
      </c>
      <c r="K124" s="176">
        <v>0</v>
      </c>
      <c r="L124" s="178">
        <v>0.45833333300000001</v>
      </c>
      <c r="M124" s="176">
        <v>0</v>
      </c>
      <c r="N124" s="176">
        <v>8.3333332999999996E-2</v>
      </c>
      <c r="O124" s="176">
        <v>2.0833332999999999E-2</v>
      </c>
      <c r="P124" s="177">
        <v>2.0833332999999999E-2</v>
      </c>
    </row>
    <row r="125" spans="2:16" s="43" customFormat="1">
      <c r="B125" s="163" t="s">
        <v>252</v>
      </c>
      <c r="C125" s="180">
        <v>23</v>
      </c>
      <c r="D125" s="181">
        <v>0.91304347799999996</v>
      </c>
      <c r="E125" s="182">
        <v>0</v>
      </c>
      <c r="F125" s="182">
        <v>4.3478260999999997E-2</v>
      </c>
      <c r="G125" s="183">
        <v>4.3478260999999997E-2</v>
      </c>
      <c r="H125" s="181">
        <v>0</v>
      </c>
      <c r="I125" s="182">
        <v>0.35294117600000002</v>
      </c>
      <c r="J125" s="182">
        <v>0.17647058800000001</v>
      </c>
      <c r="K125" s="182">
        <v>0</v>
      </c>
      <c r="L125" s="184">
        <v>0.17647058800000001</v>
      </c>
      <c r="M125" s="182">
        <v>0</v>
      </c>
      <c r="N125" s="182">
        <v>0.17647058800000001</v>
      </c>
      <c r="O125" s="182">
        <v>0</v>
      </c>
      <c r="P125" s="183">
        <v>0.117647059</v>
      </c>
    </row>
    <row r="126" spans="2:16" s="43" customFormat="1">
      <c r="B126" s="171" t="s">
        <v>253</v>
      </c>
    </row>
    <row r="127" spans="2:16" s="43" customFormat="1"/>
    <row r="128" spans="2:16" s="43" customFormat="1">
      <c r="B128" s="173" t="s">
        <v>256</v>
      </c>
    </row>
    <row r="129" spans="2:12" s="43" customFormat="1">
      <c r="B129" s="173">
        <v>2019</v>
      </c>
      <c r="C129" s="173">
        <v>85</v>
      </c>
    </row>
    <row r="130" spans="2:12" s="43" customFormat="1">
      <c r="B130" s="173">
        <v>2020</v>
      </c>
      <c r="C130" s="173">
        <v>85</v>
      </c>
    </row>
    <row r="131" spans="2:12" s="43" customFormat="1">
      <c r="B131" s="136"/>
      <c r="C131" s="139"/>
      <c r="D131" s="138"/>
      <c r="E131" s="138"/>
      <c r="F131" s="138"/>
    </row>
    <row r="132" spans="2:12" s="43" customFormat="1">
      <c r="B132" s="136"/>
      <c r="C132" s="139"/>
      <c r="D132" s="138"/>
      <c r="E132" s="138"/>
      <c r="F132" s="138"/>
    </row>
    <row r="133" spans="2:12">
      <c r="B133" s="46"/>
      <c r="C133" s="47"/>
      <c r="D133" s="22"/>
      <c r="E133" s="22"/>
      <c r="F133" s="22"/>
    </row>
    <row r="134" spans="2:12" ht="17" thickBot="1">
      <c r="B134" s="19"/>
      <c r="C134" s="3"/>
      <c r="D134" s="3"/>
      <c r="E134" s="3"/>
      <c r="F134" s="3"/>
      <c r="G134" s="3"/>
      <c r="H134" s="3"/>
      <c r="I134" s="3"/>
      <c r="J134" s="3"/>
      <c r="K134" s="3"/>
      <c r="L134" s="3"/>
    </row>
    <row r="135" spans="2:12" ht="17" thickTop="1">
      <c r="B135" s="18"/>
    </row>
    <row r="136" spans="2:12">
      <c r="B136" s="46" t="s">
        <v>322</v>
      </c>
    </row>
    <row r="137" spans="2:12">
      <c r="B137" s="18"/>
    </row>
    <row r="138" spans="2:12" s="43" customFormat="1">
      <c r="C138" s="602" t="s">
        <v>257</v>
      </c>
      <c r="D138" s="603"/>
    </row>
    <row r="139" spans="2:12" s="43" customFormat="1">
      <c r="C139" s="219" t="s">
        <v>258</v>
      </c>
      <c r="D139" s="220" t="s">
        <v>259</v>
      </c>
    </row>
    <row r="140" spans="2:12" s="43" customFormat="1">
      <c r="B140" s="221">
        <v>2020</v>
      </c>
      <c r="C140" s="149"/>
      <c r="D140" s="151"/>
    </row>
    <row r="141" spans="2:12" s="43" customFormat="1">
      <c r="B141" s="222">
        <v>2021</v>
      </c>
      <c r="C141" s="162">
        <v>8000</v>
      </c>
      <c r="D141" s="159"/>
    </row>
    <row r="142" spans="2:12" s="43" customFormat="1">
      <c r="B142" s="222">
        <v>2022</v>
      </c>
      <c r="C142" s="156"/>
      <c r="D142" s="159"/>
    </row>
    <row r="143" spans="2:12" s="43" customFormat="1">
      <c r="B143" s="222">
        <v>2023</v>
      </c>
      <c r="C143" s="156"/>
      <c r="D143" s="223">
        <v>17071.8</v>
      </c>
    </row>
    <row r="144" spans="2:12" s="43" customFormat="1">
      <c r="B144" s="222">
        <v>2024</v>
      </c>
      <c r="C144" s="156"/>
      <c r="D144" s="159"/>
    </row>
    <row r="145" spans="2:4" s="43" customFormat="1">
      <c r="B145" s="222">
        <v>2025</v>
      </c>
      <c r="C145" s="156"/>
      <c r="D145" s="223">
        <v>198508.79999999999</v>
      </c>
    </row>
    <row r="146" spans="2:4" s="43" customFormat="1">
      <c r="B146" s="222">
        <v>2026</v>
      </c>
      <c r="C146" s="156"/>
      <c r="D146" s="223">
        <v>313508.8</v>
      </c>
    </row>
    <row r="147" spans="2:4" s="43" customFormat="1">
      <c r="B147" s="222">
        <v>2027</v>
      </c>
      <c r="C147" s="156"/>
      <c r="D147" s="223">
        <v>1220693.5</v>
      </c>
    </row>
    <row r="148" spans="2:4" s="43" customFormat="1">
      <c r="B148" s="222">
        <v>2028</v>
      </c>
      <c r="C148" s="156"/>
      <c r="D148" s="159"/>
    </row>
    <row r="149" spans="2:4" s="43" customFormat="1">
      <c r="B149" s="222">
        <v>2029</v>
      </c>
      <c r="C149" s="156"/>
      <c r="D149" s="159"/>
    </row>
    <row r="150" spans="2:4" s="43" customFormat="1">
      <c r="B150" s="222">
        <v>2030</v>
      </c>
      <c r="C150" s="156"/>
      <c r="D150" s="223">
        <v>10756617.199999999</v>
      </c>
    </row>
    <row r="151" spans="2:4" s="43" customFormat="1">
      <c r="B151" s="222">
        <v>2031</v>
      </c>
      <c r="C151" s="156"/>
      <c r="D151" s="159"/>
    </row>
    <row r="152" spans="2:4" s="43" customFormat="1">
      <c r="B152" s="222">
        <v>2032</v>
      </c>
      <c r="C152" s="156"/>
      <c r="D152" s="159"/>
    </row>
    <row r="153" spans="2:4" s="43" customFormat="1">
      <c r="B153" s="222">
        <v>2033</v>
      </c>
      <c r="C153" s="156"/>
      <c r="D153" s="159"/>
    </row>
    <row r="154" spans="2:4" s="43" customFormat="1">
      <c r="B154" s="222">
        <v>2034</v>
      </c>
      <c r="C154" s="156"/>
      <c r="D154" s="159"/>
    </row>
    <row r="155" spans="2:4" s="43" customFormat="1">
      <c r="B155" s="222">
        <v>2035</v>
      </c>
      <c r="C155" s="156"/>
      <c r="D155" s="223">
        <v>1017941357.2</v>
      </c>
    </row>
    <row r="156" spans="2:4" s="43" customFormat="1">
      <c r="B156" s="222">
        <v>2036</v>
      </c>
      <c r="C156" s="156"/>
      <c r="D156" s="159"/>
    </row>
    <row r="157" spans="2:4" s="43" customFormat="1">
      <c r="B157" s="222">
        <v>2037</v>
      </c>
      <c r="C157" s="156"/>
      <c r="D157" s="159"/>
    </row>
    <row r="158" spans="2:4" s="43" customFormat="1">
      <c r="B158" s="222">
        <v>2038</v>
      </c>
      <c r="C158" s="156"/>
      <c r="D158" s="159"/>
    </row>
    <row r="159" spans="2:4" s="43" customFormat="1">
      <c r="B159" s="222">
        <v>2039</v>
      </c>
      <c r="C159" s="156"/>
      <c r="D159" s="159"/>
    </row>
    <row r="160" spans="2:4" s="43" customFormat="1">
      <c r="B160" s="222">
        <v>2040</v>
      </c>
      <c r="C160" s="156"/>
      <c r="D160" s="159">
        <v>3517941357.1999998</v>
      </c>
    </row>
    <row r="161" spans="2:4" s="43" customFormat="1">
      <c r="B161" s="222">
        <v>2041</v>
      </c>
      <c r="C161" s="156"/>
      <c r="D161" s="159"/>
    </row>
    <row r="162" spans="2:4" s="43" customFormat="1">
      <c r="B162" s="222">
        <v>2042</v>
      </c>
      <c r="C162" s="156"/>
      <c r="D162" s="159"/>
    </row>
    <row r="163" spans="2:4" s="43" customFormat="1">
      <c r="B163" s="222">
        <v>2043</v>
      </c>
      <c r="C163" s="156"/>
      <c r="D163" s="159"/>
    </row>
    <row r="164" spans="2:4" s="43" customFormat="1">
      <c r="B164" s="222">
        <v>2044</v>
      </c>
      <c r="C164" s="156"/>
      <c r="D164" s="159"/>
    </row>
    <row r="165" spans="2:4" s="43" customFormat="1">
      <c r="B165" s="222">
        <v>2045</v>
      </c>
      <c r="C165" s="156"/>
      <c r="D165" s="159"/>
    </row>
    <row r="166" spans="2:4" s="43" customFormat="1">
      <c r="B166" s="222">
        <v>2046</v>
      </c>
      <c r="C166" s="156"/>
      <c r="D166" s="159"/>
    </row>
    <row r="167" spans="2:4" s="43" customFormat="1">
      <c r="B167" s="222">
        <v>2047</v>
      </c>
      <c r="C167" s="156"/>
      <c r="D167" s="159"/>
    </row>
    <row r="168" spans="2:4" s="43" customFormat="1">
      <c r="B168" s="222">
        <v>2048</v>
      </c>
      <c r="C168" s="156"/>
      <c r="D168" s="159"/>
    </row>
    <row r="169" spans="2:4" s="43" customFormat="1">
      <c r="B169" s="222">
        <v>2049</v>
      </c>
      <c r="C169" s="156"/>
      <c r="D169" s="159"/>
    </row>
    <row r="170" spans="2:4" s="43" customFormat="1">
      <c r="B170" s="224">
        <v>2050</v>
      </c>
      <c r="C170" s="225"/>
      <c r="D170" s="226">
        <v>5517941357.1999998</v>
      </c>
    </row>
    <row r="171" spans="2:4" s="43" customFormat="1"/>
    <row r="172" spans="2:4" s="43" customFormat="1"/>
    <row r="173" spans="2:4" s="43" customFormat="1">
      <c r="B173" s="374" t="s">
        <v>769</v>
      </c>
      <c r="C173" s="602" t="s">
        <v>260</v>
      </c>
      <c r="D173" s="603"/>
    </row>
    <row r="174" spans="2:4" s="43" customFormat="1">
      <c r="C174" s="227" t="s">
        <v>75</v>
      </c>
      <c r="D174" s="228" t="s">
        <v>74</v>
      </c>
    </row>
    <row r="175" spans="2:4" s="43" customFormat="1">
      <c r="B175" s="229" t="s">
        <v>257</v>
      </c>
      <c r="C175" s="149">
        <v>500000000</v>
      </c>
      <c r="D175" s="151">
        <v>5000000000</v>
      </c>
    </row>
    <row r="176" spans="2:4" s="43" customFormat="1">
      <c r="B176" s="230" t="s">
        <v>1</v>
      </c>
      <c r="C176" s="156">
        <v>500000000</v>
      </c>
      <c r="D176" s="159">
        <v>2000000000</v>
      </c>
    </row>
    <row r="177" spans="2:13" s="43" customFormat="1">
      <c r="B177" s="231" t="s">
        <v>2</v>
      </c>
      <c r="C177" s="225">
        <v>500000000</v>
      </c>
      <c r="D177" s="168">
        <v>5000000000</v>
      </c>
    </row>
    <row r="178" spans="2:13" s="43" customFormat="1">
      <c r="B178" s="232"/>
    </row>
    <row r="179" spans="2:13">
      <c r="B179" s="18"/>
    </row>
    <row r="180" spans="2:13" ht="17" thickBot="1">
      <c r="B180" s="3"/>
      <c r="C180" s="3"/>
      <c r="D180" s="3"/>
      <c r="E180" s="3"/>
      <c r="F180" s="3"/>
      <c r="G180" s="3"/>
      <c r="H180" s="3"/>
      <c r="I180" s="3"/>
      <c r="J180" s="3"/>
      <c r="K180" s="3"/>
      <c r="L180" s="3"/>
      <c r="M180" s="3"/>
    </row>
    <row r="181" spans="2:13" ht="17" thickTop="1"/>
    <row r="183" spans="2:13">
      <c r="B183" s="20" t="s">
        <v>224</v>
      </c>
      <c r="E183" t="s">
        <v>230</v>
      </c>
    </row>
    <row r="185" spans="2:13" s="192" customFormat="1">
      <c r="B185" s="192" t="s">
        <v>16</v>
      </c>
      <c r="C185" s="192" t="s">
        <v>78</v>
      </c>
      <c r="D185" s="192" t="s">
        <v>79</v>
      </c>
      <c r="E185" s="192" t="s">
        <v>80</v>
      </c>
      <c r="G185" s="192" t="s">
        <v>77</v>
      </c>
    </row>
    <row r="186" spans="2:13" s="192" customFormat="1">
      <c r="B186" s="192">
        <v>2020</v>
      </c>
      <c r="C186" s="192">
        <v>0</v>
      </c>
      <c r="D186" s="192">
        <v>0</v>
      </c>
      <c r="E186" s="192">
        <v>0</v>
      </c>
    </row>
    <row r="187" spans="2:13" s="192" customFormat="1">
      <c r="B187" s="192">
        <v>2021</v>
      </c>
      <c r="C187" s="192">
        <v>0</v>
      </c>
      <c r="D187" s="192">
        <v>0</v>
      </c>
      <c r="E187" s="192">
        <v>0</v>
      </c>
    </row>
    <row r="188" spans="2:13" s="192" customFormat="1">
      <c r="B188" s="192">
        <v>2022</v>
      </c>
      <c r="C188" s="192">
        <v>0</v>
      </c>
      <c r="D188" s="192">
        <v>0</v>
      </c>
      <c r="E188" s="192">
        <v>0</v>
      </c>
    </row>
    <row r="189" spans="2:13" s="192" customFormat="1">
      <c r="B189" s="192">
        <v>2023</v>
      </c>
      <c r="C189" s="192">
        <v>0</v>
      </c>
      <c r="D189" s="192">
        <v>0</v>
      </c>
      <c r="E189" s="192">
        <v>0</v>
      </c>
    </row>
    <row r="190" spans="2:13" s="192" customFormat="1">
      <c r="B190" s="192">
        <v>2024</v>
      </c>
      <c r="C190" s="192">
        <v>0</v>
      </c>
      <c r="D190" s="192">
        <v>0</v>
      </c>
      <c r="E190" s="192">
        <v>1</v>
      </c>
    </row>
    <row r="191" spans="2:13" s="192" customFormat="1">
      <c r="B191" s="192">
        <v>2025</v>
      </c>
      <c r="C191" s="192">
        <v>0</v>
      </c>
      <c r="D191" s="192">
        <v>18</v>
      </c>
      <c r="E191" s="192">
        <v>91</v>
      </c>
    </row>
    <row r="192" spans="2:13" s="192" customFormat="1">
      <c r="B192" s="192">
        <v>2026</v>
      </c>
      <c r="C192" s="192">
        <v>0</v>
      </c>
      <c r="D192" s="192">
        <v>25</v>
      </c>
      <c r="E192" s="192">
        <v>206</v>
      </c>
    </row>
    <row r="193" spans="2:7" s="192" customFormat="1">
      <c r="B193" s="192">
        <v>2027</v>
      </c>
      <c r="C193" s="192">
        <v>0</v>
      </c>
      <c r="D193" s="192">
        <v>47</v>
      </c>
      <c r="E193" s="192">
        <v>297</v>
      </c>
    </row>
    <row r="194" spans="2:7" s="192" customFormat="1">
      <c r="B194" s="192">
        <v>2028</v>
      </c>
      <c r="C194" s="192">
        <v>0</v>
      </c>
      <c r="D194" s="192">
        <v>47</v>
      </c>
      <c r="E194" s="192">
        <v>435</v>
      </c>
    </row>
    <row r="195" spans="2:7" s="192" customFormat="1">
      <c r="B195" s="192">
        <v>2029</v>
      </c>
      <c r="C195" s="192">
        <v>0</v>
      </c>
      <c r="D195" s="192">
        <v>47</v>
      </c>
      <c r="E195" s="192">
        <v>530</v>
      </c>
    </row>
    <row r="196" spans="2:7" s="192" customFormat="1">
      <c r="B196" s="192">
        <v>2030</v>
      </c>
      <c r="C196" s="192">
        <v>0</v>
      </c>
      <c r="D196" s="192">
        <v>47</v>
      </c>
      <c r="E196" s="192">
        <v>640</v>
      </c>
      <c r="G196" s="192">
        <v>74</v>
      </c>
    </row>
    <row r="197" spans="2:7" s="192" customFormat="1"/>
    <row r="198" spans="2:7" s="192" customFormat="1">
      <c r="B198" s="192" t="s">
        <v>16</v>
      </c>
      <c r="C198" s="192" t="s">
        <v>226</v>
      </c>
      <c r="D198" s="192" t="s">
        <v>227</v>
      </c>
      <c r="E198" s="192" t="s">
        <v>228</v>
      </c>
      <c r="G198" s="192" t="s">
        <v>229</v>
      </c>
    </row>
    <row r="199" spans="2:7" s="192" customFormat="1">
      <c r="B199" s="192">
        <v>2020</v>
      </c>
      <c r="C199" s="192">
        <f t="shared" ref="C199:E209" si="0">C186*10^6</f>
        <v>0</v>
      </c>
      <c r="D199" s="192">
        <f t="shared" si="0"/>
        <v>0</v>
      </c>
      <c r="E199" s="192">
        <f t="shared" si="0"/>
        <v>0</v>
      </c>
    </row>
    <row r="200" spans="2:7" s="192" customFormat="1">
      <c r="B200" s="192">
        <v>2021</v>
      </c>
      <c r="C200" s="192">
        <f t="shared" si="0"/>
        <v>0</v>
      </c>
      <c r="D200" s="192">
        <f t="shared" si="0"/>
        <v>0</v>
      </c>
      <c r="E200" s="192">
        <f t="shared" si="0"/>
        <v>0</v>
      </c>
    </row>
    <row r="201" spans="2:7" s="192" customFormat="1">
      <c r="B201" s="192">
        <v>2022</v>
      </c>
      <c r="C201" s="192">
        <f t="shared" si="0"/>
        <v>0</v>
      </c>
      <c r="D201" s="192">
        <f t="shared" si="0"/>
        <v>0</v>
      </c>
      <c r="E201" s="192">
        <f t="shared" si="0"/>
        <v>0</v>
      </c>
    </row>
    <row r="202" spans="2:7" s="192" customFormat="1">
      <c r="B202" s="192">
        <v>2023</v>
      </c>
      <c r="C202" s="192">
        <f t="shared" si="0"/>
        <v>0</v>
      </c>
      <c r="D202" s="192">
        <f t="shared" si="0"/>
        <v>0</v>
      </c>
      <c r="E202" s="192">
        <f t="shared" si="0"/>
        <v>0</v>
      </c>
    </row>
    <row r="203" spans="2:7" s="192" customFormat="1">
      <c r="B203" s="192">
        <v>2024</v>
      </c>
      <c r="C203" s="192">
        <f t="shared" si="0"/>
        <v>0</v>
      </c>
      <c r="D203" s="192">
        <f t="shared" si="0"/>
        <v>0</v>
      </c>
      <c r="E203" s="192">
        <f t="shared" si="0"/>
        <v>1000000</v>
      </c>
    </row>
    <row r="204" spans="2:7" s="192" customFormat="1">
      <c r="B204" s="192">
        <v>2025</v>
      </c>
      <c r="C204" s="192">
        <f t="shared" si="0"/>
        <v>0</v>
      </c>
      <c r="D204" s="192">
        <f t="shared" si="0"/>
        <v>18000000</v>
      </c>
      <c r="E204" s="192">
        <f t="shared" si="0"/>
        <v>91000000</v>
      </c>
    </row>
    <row r="205" spans="2:7" s="192" customFormat="1">
      <c r="B205" s="192">
        <v>2026</v>
      </c>
      <c r="C205" s="192">
        <f t="shared" si="0"/>
        <v>0</v>
      </c>
      <c r="D205" s="192">
        <f t="shared" si="0"/>
        <v>25000000</v>
      </c>
      <c r="E205" s="192">
        <f t="shared" si="0"/>
        <v>206000000</v>
      </c>
    </row>
    <row r="206" spans="2:7" s="192" customFormat="1">
      <c r="B206" s="192">
        <v>2027</v>
      </c>
      <c r="C206" s="192">
        <f t="shared" si="0"/>
        <v>0</v>
      </c>
      <c r="D206" s="192">
        <f t="shared" si="0"/>
        <v>47000000</v>
      </c>
      <c r="E206" s="192">
        <f t="shared" si="0"/>
        <v>297000000</v>
      </c>
    </row>
    <row r="207" spans="2:7" s="192" customFormat="1">
      <c r="B207" s="192">
        <v>2028</v>
      </c>
      <c r="C207" s="192">
        <f t="shared" si="0"/>
        <v>0</v>
      </c>
      <c r="D207" s="192">
        <f t="shared" si="0"/>
        <v>47000000</v>
      </c>
      <c r="E207" s="192">
        <f t="shared" si="0"/>
        <v>435000000</v>
      </c>
    </row>
    <row r="208" spans="2:7" s="192" customFormat="1">
      <c r="B208" s="192">
        <v>2029</v>
      </c>
      <c r="C208" s="192">
        <f t="shared" si="0"/>
        <v>0</v>
      </c>
      <c r="D208" s="192">
        <f t="shared" si="0"/>
        <v>47000000</v>
      </c>
      <c r="E208" s="192">
        <f t="shared" si="0"/>
        <v>530000000</v>
      </c>
    </row>
    <row r="209" spans="2:7" s="192" customFormat="1">
      <c r="B209" s="192">
        <v>2030</v>
      </c>
      <c r="C209" s="192">
        <f t="shared" si="0"/>
        <v>0</v>
      </c>
      <c r="D209" s="192">
        <f t="shared" si="0"/>
        <v>47000000</v>
      </c>
      <c r="E209" s="192">
        <f t="shared" si="0"/>
        <v>640000000</v>
      </c>
      <c r="G209" s="192">
        <f>G196*10^6</f>
        <v>74000000</v>
      </c>
    </row>
    <row r="210" spans="2:7" s="192" customFormat="1"/>
    <row r="212" spans="2:7" s="43" customFormat="1" ht="22">
      <c r="B212" s="197" t="s">
        <v>82</v>
      </c>
    </row>
    <row r="213" spans="2:7" s="43" customFormat="1" ht="18">
      <c r="B213" s="133" t="s">
        <v>614</v>
      </c>
    </row>
    <row r="214" spans="2:7" s="43" customFormat="1" ht="22">
      <c r="B214" s="198" t="s">
        <v>83</v>
      </c>
      <c r="C214" s="198" t="s">
        <v>84</v>
      </c>
      <c r="D214" s="198">
        <v>2022</v>
      </c>
      <c r="E214" s="198">
        <v>2030</v>
      </c>
      <c r="F214" s="198"/>
    </row>
    <row r="215" spans="2:7" s="43" customFormat="1" ht="22">
      <c r="B215" s="198" t="s">
        <v>11</v>
      </c>
      <c r="C215" s="198" t="s">
        <v>85</v>
      </c>
      <c r="D215" s="198">
        <v>5</v>
      </c>
      <c r="E215" s="198">
        <v>1200</v>
      </c>
      <c r="F215" s="198"/>
    </row>
    <row r="216" spans="2:7" s="43" customFormat="1" ht="22">
      <c r="B216" s="198" t="s">
        <v>86</v>
      </c>
      <c r="C216" s="198" t="s">
        <v>87</v>
      </c>
      <c r="D216" s="198">
        <v>1.5</v>
      </c>
      <c r="E216" s="198">
        <v>1500</v>
      </c>
      <c r="F216" s="198"/>
    </row>
    <row r="217" spans="2:7" s="43" customFormat="1" ht="22">
      <c r="B217" s="198" t="s">
        <v>88</v>
      </c>
      <c r="C217" s="198" t="s">
        <v>89</v>
      </c>
      <c r="D217" s="198">
        <v>0.4</v>
      </c>
      <c r="E217" s="198">
        <v>59000</v>
      </c>
      <c r="F217" s="198"/>
    </row>
    <row r="218" spans="2:7" s="43" customFormat="1" ht="22">
      <c r="B218" s="198" t="s">
        <v>90</v>
      </c>
      <c r="C218" s="198" t="s">
        <v>87</v>
      </c>
      <c r="D218" s="198">
        <v>0</v>
      </c>
      <c r="E218" s="198">
        <v>5000</v>
      </c>
      <c r="F218" s="198"/>
    </row>
    <row r="219" spans="2:7" s="43" customFormat="1">
      <c r="B219" s="199" t="s">
        <v>91</v>
      </c>
    </row>
    <row r="220" spans="2:7" s="43" customFormat="1">
      <c r="B220" s="199"/>
    </row>
    <row r="221" spans="2:7" s="43" customFormat="1">
      <c r="B221" s="199"/>
    </row>
    <row r="222" spans="2:7" s="43" customFormat="1" ht="18">
      <c r="B222" s="133" t="s">
        <v>615</v>
      </c>
    </row>
    <row r="223" spans="2:7" s="43" customFormat="1" ht="22">
      <c r="B223" s="198" t="s">
        <v>83</v>
      </c>
      <c r="C223" s="198" t="s">
        <v>84</v>
      </c>
      <c r="D223" s="198">
        <v>2022</v>
      </c>
      <c r="E223" s="198">
        <v>2030</v>
      </c>
      <c r="F223" s="198"/>
    </row>
    <row r="224" spans="2:7" s="43" customFormat="1" ht="22">
      <c r="B224" s="198" t="s">
        <v>11</v>
      </c>
      <c r="C224" s="198" t="s">
        <v>85</v>
      </c>
      <c r="D224" s="198">
        <f t="shared" ref="D224:E227" si="1">D215*10^3</f>
        <v>5000</v>
      </c>
      <c r="E224" s="198">
        <f t="shared" si="1"/>
        <v>1200000</v>
      </c>
      <c r="F224" s="198"/>
    </row>
    <row r="225" spans="2:13" s="43" customFormat="1" ht="22">
      <c r="B225" s="198" t="s">
        <v>86</v>
      </c>
      <c r="C225" s="198" t="s">
        <v>87</v>
      </c>
      <c r="D225" s="198">
        <f t="shared" si="1"/>
        <v>1500</v>
      </c>
      <c r="E225" s="198">
        <f t="shared" si="1"/>
        <v>1500000</v>
      </c>
      <c r="F225" s="198"/>
    </row>
    <row r="226" spans="2:13" s="43" customFormat="1" ht="22">
      <c r="B226" s="198" t="s">
        <v>88</v>
      </c>
      <c r="C226" s="198" t="s">
        <v>89</v>
      </c>
      <c r="D226" s="198">
        <f t="shared" si="1"/>
        <v>400</v>
      </c>
      <c r="E226" s="198">
        <f t="shared" si="1"/>
        <v>59000000</v>
      </c>
      <c r="F226" s="198"/>
    </row>
    <row r="227" spans="2:13" s="43" customFormat="1" ht="22">
      <c r="B227" s="198" t="s">
        <v>90</v>
      </c>
      <c r="C227" s="198" t="s">
        <v>87</v>
      </c>
      <c r="D227" s="198">
        <f t="shared" si="1"/>
        <v>0</v>
      </c>
      <c r="E227" s="198">
        <f t="shared" si="1"/>
        <v>5000000</v>
      </c>
      <c r="F227" s="198"/>
    </row>
    <row r="228" spans="2:13" s="43" customFormat="1" ht="19" customHeight="1">
      <c r="B228" s="199" t="s">
        <v>91</v>
      </c>
    </row>
    <row r="230" spans="2:13" ht="17" thickBot="1">
      <c r="B230" s="3"/>
      <c r="C230" s="3"/>
      <c r="D230" s="3"/>
      <c r="E230" s="3"/>
      <c r="F230" s="3"/>
      <c r="G230" s="3"/>
      <c r="H230" s="3"/>
      <c r="I230" s="3"/>
      <c r="J230" s="3"/>
      <c r="K230" s="3"/>
      <c r="L230" s="3"/>
      <c r="M230" s="3"/>
    </row>
    <row r="231" spans="2:13" ht="17" thickTop="1"/>
    <row r="232" spans="2:13" s="43" customFormat="1">
      <c r="B232" s="122" t="s">
        <v>549</v>
      </c>
    </row>
    <row r="233" spans="2:13" s="43" customFormat="1">
      <c r="B233" s="186"/>
    </row>
    <row r="234" spans="2:13" s="122" customFormat="1">
      <c r="B234" s="122" t="s">
        <v>83</v>
      </c>
      <c r="C234" s="122" t="s">
        <v>92</v>
      </c>
      <c r="D234" s="122" t="s">
        <v>93</v>
      </c>
      <c r="E234" s="122" t="s">
        <v>94</v>
      </c>
      <c r="G234" s="122" t="s">
        <v>95</v>
      </c>
      <c r="H234" s="122" t="s">
        <v>96</v>
      </c>
    </row>
    <row r="235" spans="2:13" s="43" customFormat="1">
      <c r="B235" s="43" t="s">
        <v>86</v>
      </c>
      <c r="C235" s="43" t="s">
        <v>87</v>
      </c>
      <c r="D235" s="43" t="s">
        <v>97</v>
      </c>
      <c r="E235" s="43" t="s">
        <v>98</v>
      </c>
      <c r="G235" s="43">
        <v>2010</v>
      </c>
      <c r="H235" s="131">
        <v>500</v>
      </c>
    </row>
    <row r="236" spans="2:13" s="43" customFormat="1">
      <c r="B236" s="43" t="s">
        <v>86</v>
      </c>
      <c r="C236" s="43" t="s">
        <v>87</v>
      </c>
      <c r="D236" s="43" t="s">
        <v>97</v>
      </c>
      <c r="E236" s="43" t="s">
        <v>98</v>
      </c>
      <c r="G236" s="43">
        <v>2013</v>
      </c>
      <c r="H236" s="131">
        <v>1000</v>
      </c>
    </row>
    <row r="237" spans="2:13" s="43" customFormat="1">
      <c r="B237" s="43" t="s">
        <v>11</v>
      </c>
      <c r="C237" s="43" t="s">
        <v>99</v>
      </c>
      <c r="D237" s="43" t="s">
        <v>100</v>
      </c>
      <c r="E237" s="43" t="s">
        <v>101</v>
      </c>
      <c r="G237" s="43">
        <v>2015</v>
      </c>
      <c r="H237" s="131">
        <v>1</v>
      </c>
    </row>
    <row r="238" spans="2:13" s="43" customFormat="1">
      <c r="B238" s="43" t="s">
        <v>4</v>
      </c>
      <c r="C238" s="43" t="s">
        <v>102</v>
      </c>
      <c r="D238" s="43" t="s">
        <v>103</v>
      </c>
      <c r="E238" s="43" t="s">
        <v>101</v>
      </c>
      <c r="G238" s="43">
        <v>2015</v>
      </c>
      <c r="H238" s="131">
        <v>365</v>
      </c>
      <c r="I238" s="43" t="s">
        <v>111</v>
      </c>
    </row>
    <row r="239" spans="2:13" s="43" customFormat="1">
      <c r="B239" s="43" t="s">
        <v>11</v>
      </c>
      <c r="C239" s="43" t="s">
        <v>85</v>
      </c>
      <c r="D239" s="43" t="s">
        <v>103</v>
      </c>
      <c r="E239" s="43" t="s">
        <v>101</v>
      </c>
      <c r="G239" s="43">
        <v>2016</v>
      </c>
      <c r="H239" s="131">
        <v>50</v>
      </c>
    </row>
    <row r="240" spans="2:13" s="43" customFormat="1">
      <c r="B240" s="43" t="s">
        <v>11</v>
      </c>
      <c r="C240" s="43" t="s">
        <v>85</v>
      </c>
      <c r="D240" s="43" t="s">
        <v>104</v>
      </c>
      <c r="E240" s="43" t="s">
        <v>101</v>
      </c>
      <c r="G240" s="43">
        <v>2017</v>
      </c>
      <c r="H240" s="131">
        <v>900</v>
      </c>
    </row>
    <row r="241" spans="2:8" s="43" customFormat="1">
      <c r="B241" s="43" t="s">
        <v>11</v>
      </c>
      <c r="C241" s="43" t="s">
        <v>105</v>
      </c>
      <c r="D241" s="43" t="s">
        <v>106</v>
      </c>
      <c r="E241" s="43" t="s">
        <v>107</v>
      </c>
      <c r="G241" s="43">
        <v>2017</v>
      </c>
      <c r="H241" s="131">
        <v>50</v>
      </c>
    </row>
    <row r="242" spans="2:8" s="43" customFormat="1">
      <c r="B242" s="43" t="s">
        <v>11</v>
      </c>
      <c r="C242" s="43" t="s">
        <v>85</v>
      </c>
      <c r="D242" s="43" t="s">
        <v>108</v>
      </c>
      <c r="E242" s="43" t="s">
        <v>101</v>
      </c>
      <c r="G242" s="43">
        <v>2018</v>
      </c>
      <c r="H242" s="131">
        <v>600</v>
      </c>
    </row>
    <row r="243" spans="2:8" s="43" customFormat="1">
      <c r="B243" s="43" t="s">
        <v>11</v>
      </c>
      <c r="C243" s="43" t="s">
        <v>85</v>
      </c>
      <c r="D243" s="43" t="s">
        <v>103</v>
      </c>
      <c r="E243" s="43" t="s">
        <v>101</v>
      </c>
      <c r="G243" s="43">
        <v>2018</v>
      </c>
      <c r="H243" s="131">
        <v>3</v>
      </c>
    </row>
    <row r="244" spans="2:8" s="43" customFormat="1">
      <c r="B244" s="43" t="s">
        <v>11</v>
      </c>
      <c r="C244" s="43" t="s">
        <v>109</v>
      </c>
      <c r="D244" s="43" t="s">
        <v>103</v>
      </c>
      <c r="E244" s="43" t="s">
        <v>101</v>
      </c>
      <c r="G244" s="43">
        <v>2018</v>
      </c>
      <c r="H244" s="131">
        <v>150</v>
      </c>
    </row>
    <row r="245" spans="2:8" s="43" customFormat="1">
      <c r="B245" s="43" t="s">
        <v>11</v>
      </c>
      <c r="C245" s="43" t="s">
        <v>99</v>
      </c>
      <c r="D245" s="43" t="s">
        <v>103</v>
      </c>
      <c r="E245" s="43" t="s">
        <v>101</v>
      </c>
      <c r="G245" s="43">
        <v>2019</v>
      </c>
      <c r="H245" s="131">
        <v>3</v>
      </c>
    </row>
    <row r="246" spans="2:8" s="43" customFormat="1">
      <c r="B246" s="43" t="s">
        <v>11</v>
      </c>
      <c r="C246" s="43" t="s">
        <v>110</v>
      </c>
      <c r="D246" s="43" t="s">
        <v>103</v>
      </c>
      <c r="E246" s="43" t="s">
        <v>101</v>
      </c>
      <c r="G246" s="43">
        <v>2019</v>
      </c>
      <c r="H246" s="131">
        <v>3</v>
      </c>
    </row>
    <row r="247" spans="2:8" s="43" customFormat="1">
      <c r="B247" s="43" t="s">
        <v>11</v>
      </c>
      <c r="C247" s="43" t="s">
        <v>99</v>
      </c>
      <c r="D247" s="43" t="s">
        <v>103</v>
      </c>
      <c r="E247" s="43" t="s">
        <v>101</v>
      </c>
      <c r="G247" s="43">
        <v>2019</v>
      </c>
      <c r="H247" s="131">
        <v>3</v>
      </c>
    </row>
    <row r="248" spans="2:8" s="43" customFormat="1">
      <c r="B248" s="43" t="s">
        <v>11</v>
      </c>
      <c r="C248" s="43" t="s">
        <v>99</v>
      </c>
      <c r="D248" s="43" t="s">
        <v>103</v>
      </c>
      <c r="E248" s="43" t="s">
        <v>101</v>
      </c>
      <c r="G248" s="43">
        <v>2019</v>
      </c>
      <c r="H248" s="131">
        <v>50</v>
      </c>
    </row>
    <row r="249" spans="2:8" s="43" customFormat="1">
      <c r="B249" s="43" t="s">
        <v>11</v>
      </c>
      <c r="C249" s="43" t="s">
        <v>99</v>
      </c>
      <c r="D249" s="43" t="s">
        <v>103</v>
      </c>
      <c r="E249" s="43" t="s">
        <v>101</v>
      </c>
      <c r="G249" s="43">
        <v>2020</v>
      </c>
      <c r="H249" s="131">
        <v>50</v>
      </c>
    </row>
    <row r="250" spans="2:8" s="43" customFormat="1">
      <c r="B250" s="43" t="s">
        <v>11</v>
      </c>
      <c r="C250" s="43" t="s">
        <v>99</v>
      </c>
      <c r="D250" s="43" t="s">
        <v>103</v>
      </c>
      <c r="E250" s="43" t="s">
        <v>101</v>
      </c>
      <c r="G250" s="43">
        <v>2020</v>
      </c>
      <c r="H250" s="131">
        <v>3</v>
      </c>
    </row>
    <row r="251" spans="2:8" s="43" customFormat="1">
      <c r="B251" s="43" t="s">
        <v>11</v>
      </c>
      <c r="C251" s="43" t="s">
        <v>99</v>
      </c>
      <c r="D251" s="43" t="s">
        <v>103</v>
      </c>
      <c r="E251" s="43" t="s">
        <v>101</v>
      </c>
      <c r="G251" s="43">
        <v>2020</v>
      </c>
      <c r="H251" s="131">
        <v>3</v>
      </c>
    </row>
    <row r="252" spans="2:8" s="43" customFormat="1">
      <c r="B252" s="43" t="s">
        <v>11</v>
      </c>
      <c r="C252" s="43" t="s">
        <v>105</v>
      </c>
      <c r="D252" s="43" t="s">
        <v>106</v>
      </c>
      <c r="E252" s="43" t="s">
        <v>107</v>
      </c>
      <c r="G252" s="43">
        <v>2021</v>
      </c>
      <c r="H252" s="131">
        <v>4000</v>
      </c>
    </row>
    <row r="253" spans="2:8" s="43" customFormat="1">
      <c r="H253" s="131"/>
    </row>
    <row r="254" spans="2:8" s="187" customFormat="1">
      <c r="B254" s="187" t="s">
        <v>271</v>
      </c>
      <c r="C254" s="187" t="s">
        <v>272</v>
      </c>
      <c r="D254" s="187" t="s">
        <v>273</v>
      </c>
      <c r="E254" s="187" t="s">
        <v>101</v>
      </c>
      <c r="G254" s="187">
        <v>2024</v>
      </c>
      <c r="H254" s="188" t="s">
        <v>274</v>
      </c>
    </row>
    <row r="255" spans="2:8" s="43" customFormat="1">
      <c r="H255" s="131"/>
    </row>
    <row r="256" spans="2:8" s="43" customFormat="1">
      <c r="H256" s="131"/>
    </row>
    <row r="257" spans="1:8" s="43" customFormat="1">
      <c r="H257" s="131"/>
    </row>
    <row r="258" spans="1:8" s="43" customFormat="1">
      <c r="A258" s="187"/>
      <c r="B258" s="186" t="s">
        <v>267</v>
      </c>
      <c r="H258" s="131"/>
    </row>
    <row r="259" spans="1:8" s="43" customFormat="1">
      <c r="A259" s="187"/>
      <c r="B259" s="186" t="s">
        <v>268</v>
      </c>
      <c r="H259" s="131"/>
    </row>
    <row r="260" spans="1:8" s="43" customFormat="1">
      <c r="A260" s="187"/>
      <c r="B260" s="186" t="s">
        <v>269</v>
      </c>
      <c r="H260" s="131"/>
    </row>
    <row r="261" spans="1:8" s="43" customFormat="1">
      <c r="A261" s="187"/>
      <c r="B261" s="186" t="s">
        <v>550</v>
      </c>
      <c r="H261" s="131"/>
    </row>
    <row r="262" spans="1:8" s="43" customFormat="1">
      <c r="A262" s="187"/>
      <c r="B262" s="186" t="s">
        <v>270</v>
      </c>
      <c r="H262" s="131"/>
    </row>
    <row r="263" spans="1:8" s="43" customFormat="1">
      <c r="A263" s="187"/>
      <c r="B263" s="186" t="s">
        <v>551</v>
      </c>
      <c r="H263" s="131"/>
    </row>
    <row r="264" spans="1:8" s="43" customFormat="1">
      <c r="A264" s="187"/>
      <c r="B264" s="186" t="s">
        <v>552</v>
      </c>
      <c r="H264" s="131"/>
    </row>
    <row r="265" spans="1:8" s="43" customFormat="1">
      <c r="A265" s="187"/>
      <c r="B265" s="186" t="s">
        <v>553</v>
      </c>
      <c r="H265" s="131"/>
    </row>
    <row r="266" spans="1:8" s="43" customFormat="1">
      <c r="A266" s="187"/>
      <c r="B266" s="186" t="s">
        <v>554</v>
      </c>
      <c r="H266" s="131"/>
    </row>
    <row r="267" spans="1:8" s="43" customFormat="1">
      <c r="B267" s="189"/>
      <c r="H267" s="131"/>
    </row>
    <row r="268" spans="1:8" s="43" customFormat="1">
      <c r="B268" s="190" t="s">
        <v>117</v>
      </c>
    </row>
    <row r="269" spans="1:8" s="43" customFormat="1">
      <c r="B269" s="185"/>
    </row>
    <row r="270" spans="1:8" s="43" customFormat="1">
      <c r="B270" s="185" t="s">
        <v>112</v>
      </c>
      <c r="C270" s="43" t="s">
        <v>113</v>
      </c>
      <c r="D270" s="43" t="s">
        <v>114</v>
      </c>
      <c r="E270" s="43" t="s">
        <v>115</v>
      </c>
    </row>
    <row r="271" spans="1:8" s="43" customFormat="1">
      <c r="B271" s="185">
        <v>22.9</v>
      </c>
      <c r="C271" s="43">
        <v>81.400000000000006</v>
      </c>
      <c r="D271" s="43">
        <v>0</v>
      </c>
    </row>
    <row r="272" spans="1:8" s="43" customFormat="1">
      <c r="B272" s="185" t="s">
        <v>116</v>
      </c>
      <c r="C272" s="43">
        <v>77.099999999999994</v>
      </c>
      <c r="D272" s="43">
        <v>11.9</v>
      </c>
      <c r="E272" s="43">
        <v>6.6</v>
      </c>
    </row>
    <row r="273" spans="2:13" s="43" customFormat="1">
      <c r="B273" s="185"/>
    </row>
    <row r="274" spans="2:13" ht="17" thickBot="1">
      <c r="B274" s="3"/>
      <c r="C274" s="3"/>
      <c r="D274" s="3"/>
      <c r="E274" s="3"/>
      <c r="F274" s="3"/>
      <c r="G274" s="3"/>
      <c r="H274" s="3"/>
      <c r="I274" s="3"/>
      <c r="J274" s="3"/>
      <c r="K274" s="3"/>
      <c r="L274" s="3"/>
      <c r="M274" s="3"/>
    </row>
    <row r="275" spans="2:13" ht="17" thickTop="1"/>
    <row r="276" spans="2:13" s="43" customFormat="1">
      <c r="B276" s="185" t="s">
        <v>547</v>
      </c>
      <c r="C276" s="137" t="s">
        <v>266</v>
      </c>
    </row>
    <row r="277" spans="2:13" s="43" customFormat="1">
      <c r="B277" s="185"/>
    </row>
    <row r="278" spans="2:13" s="43" customFormat="1">
      <c r="B278" s="122" t="s">
        <v>147</v>
      </c>
      <c r="C278" s="122"/>
      <c r="D278" s="122"/>
      <c r="E278" s="122"/>
      <c r="F278" s="122"/>
    </row>
    <row r="279" spans="2:13" s="43" customFormat="1">
      <c r="B279" s="122" t="s">
        <v>118</v>
      </c>
      <c r="C279" s="122" t="s">
        <v>119</v>
      </c>
      <c r="D279" s="137" t="s">
        <v>120</v>
      </c>
      <c r="E279" s="122" t="s">
        <v>121</v>
      </c>
      <c r="F279" s="122"/>
    </row>
    <row r="280" spans="2:13" s="43" customFormat="1">
      <c r="B280" s="43" t="s">
        <v>122</v>
      </c>
      <c r="C280" s="43">
        <v>100</v>
      </c>
      <c r="D280" s="43">
        <v>707600</v>
      </c>
      <c r="E280" s="43" t="s">
        <v>3</v>
      </c>
    </row>
    <row r="281" spans="2:13" s="43" customFormat="1">
      <c r="B281" s="43" t="s">
        <v>123</v>
      </c>
      <c r="C281" s="43">
        <v>0</v>
      </c>
      <c r="D281" s="43">
        <v>173</v>
      </c>
      <c r="E281" s="43" t="s">
        <v>3</v>
      </c>
    </row>
    <row r="282" spans="2:13" s="43" customFormat="1">
      <c r="B282" s="43" t="s">
        <v>124</v>
      </c>
      <c r="C282" s="43">
        <v>0</v>
      </c>
      <c r="D282" s="43">
        <v>943</v>
      </c>
      <c r="E282" s="43" t="s">
        <v>3</v>
      </c>
    </row>
    <row r="283" spans="2:13" s="43" customFormat="1">
      <c r="B283" s="43" t="s">
        <v>125</v>
      </c>
      <c r="C283" s="43">
        <v>0</v>
      </c>
      <c r="D283" s="43">
        <v>332</v>
      </c>
      <c r="E283" s="43" t="s">
        <v>3</v>
      </c>
    </row>
    <row r="284" spans="2:13" s="43" customFormat="1">
      <c r="B284" s="43" t="s">
        <v>6</v>
      </c>
      <c r="C284" s="43">
        <v>0</v>
      </c>
      <c r="D284" s="43">
        <v>218</v>
      </c>
      <c r="E284" s="43" t="s">
        <v>3</v>
      </c>
    </row>
    <row r="285" spans="2:13" s="43" customFormat="1">
      <c r="B285" s="43" t="s">
        <v>126</v>
      </c>
      <c r="C285" s="43">
        <v>0</v>
      </c>
      <c r="D285" s="43">
        <v>713</v>
      </c>
      <c r="E285" s="43" t="s">
        <v>3</v>
      </c>
    </row>
    <row r="286" spans="2:13" s="43" customFormat="1">
      <c r="B286" s="43" t="s">
        <v>127</v>
      </c>
      <c r="C286" s="43">
        <v>0</v>
      </c>
      <c r="D286" s="43">
        <v>275</v>
      </c>
      <c r="E286" s="43" t="s">
        <v>3</v>
      </c>
    </row>
    <row r="287" spans="2:13" s="43" customFormat="1">
      <c r="B287" s="43" t="s">
        <v>11</v>
      </c>
      <c r="C287" s="43">
        <v>0</v>
      </c>
      <c r="D287" s="43">
        <v>96293</v>
      </c>
      <c r="E287" s="43" t="s">
        <v>3</v>
      </c>
    </row>
    <row r="288" spans="2:13" s="43" customFormat="1">
      <c r="B288" s="43" t="s">
        <v>4</v>
      </c>
      <c r="C288" s="43">
        <v>0</v>
      </c>
      <c r="D288" s="43">
        <v>11719</v>
      </c>
      <c r="E288" s="43" t="s">
        <v>3</v>
      </c>
    </row>
    <row r="289" spans="2:5" s="43" customFormat="1">
      <c r="B289" s="43" t="s">
        <v>128</v>
      </c>
      <c r="C289" s="43">
        <v>0</v>
      </c>
      <c r="D289" s="43">
        <v>6039</v>
      </c>
      <c r="E289" s="43" t="s">
        <v>3</v>
      </c>
    </row>
    <row r="290" spans="2:5" s="43" customFormat="1">
      <c r="B290" s="43" t="s">
        <v>129</v>
      </c>
      <c r="C290" s="43">
        <v>0</v>
      </c>
      <c r="D290" s="43">
        <v>1506</v>
      </c>
      <c r="E290" s="43" t="s">
        <v>3</v>
      </c>
    </row>
    <row r="291" spans="2:5" s="43" customFormat="1">
      <c r="B291" s="43" t="s">
        <v>130</v>
      </c>
      <c r="C291" s="43">
        <v>0</v>
      </c>
      <c r="D291" s="43">
        <v>342712</v>
      </c>
      <c r="E291" s="43" t="s">
        <v>3</v>
      </c>
    </row>
    <row r="292" spans="2:5" s="43" customFormat="1">
      <c r="B292" s="43" t="s">
        <v>54</v>
      </c>
      <c r="C292" s="43">
        <v>0</v>
      </c>
      <c r="D292" s="43">
        <v>866</v>
      </c>
      <c r="E292" s="43" t="s">
        <v>3</v>
      </c>
    </row>
    <row r="293" spans="2:5" s="43" customFormat="1">
      <c r="B293" s="43" t="s">
        <v>9</v>
      </c>
      <c r="C293" s="43">
        <v>0</v>
      </c>
      <c r="D293" s="43">
        <v>85780</v>
      </c>
      <c r="E293" s="43" t="s">
        <v>3</v>
      </c>
    </row>
    <row r="294" spans="2:5" s="43" customFormat="1">
      <c r="B294" s="43" t="s">
        <v>131</v>
      </c>
      <c r="C294" s="43">
        <v>0</v>
      </c>
      <c r="D294" s="43">
        <v>235</v>
      </c>
      <c r="E294" s="43" t="s">
        <v>3</v>
      </c>
    </row>
    <row r="295" spans="2:5" s="43" customFormat="1">
      <c r="B295" s="43" t="s">
        <v>132</v>
      </c>
      <c r="C295" s="43">
        <v>0</v>
      </c>
      <c r="D295" s="43">
        <v>402</v>
      </c>
      <c r="E295" s="43" t="s">
        <v>3</v>
      </c>
    </row>
    <row r="296" spans="2:5" s="43" customFormat="1">
      <c r="B296" s="43" t="s">
        <v>133</v>
      </c>
      <c r="C296" s="43">
        <v>0</v>
      </c>
      <c r="D296" s="43">
        <v>199</v>
      </c>
      <c r="E296" s="43" t="s">
        <v>3</v>
      </c>
    </row>
    <row r="297" spans="2:5" s="43" customFormat="1">
      <c r="B297" s="43" t="s">
        <v>10</v>
      </c>
      <c r="C297" s="43">
        <v>0</v>
      </c>
      <c r="D297" s="43">
        <v>1005</v>
      </c>
      <c r="E297" s="43" t="s">
        <v>3</v>
      </c>
    </row>
    <row r="298" spans="2:5" s="43" customFormat="1">
      <c r="B298" s="43" t="s">
        <v>58</v>
      </c>
      <c r="C298" s="43">
        <v>0</v>
      </c>
      <c r="D298" s="43">
        <v>500</v>
      </c>
      <c r="E298" s="43" t="s">
        <v>3</v>
      </c>
    </row>
    <row r="299" spans="2:5" s="43" customFormat="1">
      <c r="B299" s="43" t="s">
        <v>134</v>
      </c>
      <c r="C299" s="43">
        <v>0</v>
      </c>
      <c r="D299" s="43">
        <v>0</v>
      </c>
      <c r="E299" s="43" t="s">
        <v>3</v>
      </c>
    </row>
    <row r="300" spans="2:5" s="43" customFormat="1">
      <c r="B300" s="43" t="s">
        <v>135</v>
      </c>
      <c r="C300" s="43">
        <v>0</v>
      </c>
      <c r="D300" s="43">
        <v>0</v>
      </c>
      <c r="E300" s="43" t="s">
        <v>3</v>
      </c>
    </row>
    <row r="301" spans="2:5" s="43" customFormat="1">
      <c r="B301" s="43" t="s">
        <v>136</v>
      </c>
      <c r="C301" s="43">
        <v>0</v>
      </c>
      <c r="D301" s="43">
        <v>0</v>
      </c>
      <c r="E301" s="43" t="s">
        <v>3</v>
      </c>
    </row>
    <row r="302" spans="2:5" s="43" customFormat="1">
      <c r="B302" s="43" t="s">
        <v>137</v>
      </c>
      <c r="C302" s="43">
        <v>0</v>
      </c>
      <c r="D302" s="43">
        <v>0</v>
      </c>
      <c r="E302" s="43" t="s">
        <v>3</v>
      </c>
    </row>
    <row r="303" spans="2:5" s="43" customFormat="1">
      <c r="B303" s="43" t="s">
        <v>138</v>
      </c>
      <c r="C303" s="43">
        <v>0</v>
      </c>
      <c r="D303" s="43">
        <v>0</v>
      </c>
      <c r="E303" s="43" t="s">
        <v>3</v>
      </c>
    </row>
    <row r="304" spans="2:5" s="43" customFormat="1">
      <c r="B304" s="43" t="s">
        <v>139</v>
      </c>
      <c r="C304" s="43">
        <v>0</v>
      </c>
      <c r="D304" s="43">
        <v>0</v>
      </c>
      <c r="E304" s="43" t="s">
        <v>3</v>
      </c>
    </row>
    <row r="305" spans="2:13" s="43" customFormat="1">
      <c r="B305" s="43" t="s">
        <v>140</v>
      </c>
      <c r="C305" s="43">
        <v>0</v>
      </c>
      <c r="D305" s="43">
        <v>0</v>
      </c>
      <c r="E305" s="43" t="s">
        <v>3</v>
      </c>
    </row>
    <row r="306" spans="2:13" s="43" customFormat="1">
      <c r="B306" s="43" t="s">
        <v>141</v>
      </c>
      <c r="C306" s="43">
        <v>0</v>
      </c>
      <c r="D306" s="43">
        <v>0</v>
      </c>
      <c r="E306" s="43" t="s">
        <v>3</v>
      </c>
    </row>
    <row r="307" spans="2:13" s="43" customFormat="1">
      <c r="B307" s="43" t="s">
        <v>142</v>
      </c>
      <c r="C307" s="43">
        <v>0</v>
      </c>
      <c r="D307" s="43">
        <v>0</v>
      </c>
      <c r="E307" s="43" t="s">
        <v>3</v>
      </c>
    </row>
    <row r="308" spans="2:13" s="43" customFormat="1">
      <c r="B308" s="43" t="s">
        <v>143</v>
      </c>
      <c r="C308" s="43">
        <v>0</v>
      </c>
      <c r="D308" s="43">
        <v>278</v>
      </c>
      <c r="E308" s="43" t="s">
        <v>3</v>
      </c>
    </row>
    <row r="309" spans="2:13" s="43" customFormat="1">
      <c r="B309" s="43" t="s">
        <v>144</v>
      </c>
      <c r="C309" s="43">
        <v>0</v>
      </c>
      <c r="D309" s="43">
        <v>1269</v>
      </c>
      <c r="E309" s="43" t="s">
        <v>3</v>
      </c>
    </row>
    <row r="310" spans="2:13" s="43" customFormat="1">
      <c r="B310" s="43" t="s">
        <v>145</v>
      </c>
      <c r="C310" s="43">
        <v>0</v>
      </c>
      <c r="D310" s="43">
        <v>30</v>
      </c>
      <c r="E310" s="43" t="s">
        <v>3</v>
      </c>
    </row>
    <row r="311" spans="2:13" s="43" customFormat="1">
      <c r="B311" s="43" t="s">
        <v>146</v>
      </c>
      <c r="C311" s="43">
        <v>0</v>
      </c>
      <c r="D311" s="43">
        <v>1</v>
      </c>
      <c r="E311" s="43" t="s">
        <v>3</v>
      </c>
    </row>
    <row r="312" spans="2:13" s="43" customFormat="1"/>
    <row r="314" spans="2:13" ht="17" thickBot="1">
      <c r="B314" s="3"/>
      <c r="C314" s="3"/>
      <c r="D314" s="3"/>
      <c r="E314" s="3"/>
      <c r="F314" s="3"/>
      <c r="G314" s="3"/>
      <c r="H314" s="3"/>
      <c r="I314" s="3"/>
      <c r="J314" s="3"/>
      <c r="K314" s="3"/>
      <c r="L314" s="3"/>
      <c r="M314" s="3"/>
    </row>
    <row r="315" spans="2:13" ht="17" thickTop="1"/>
    <row r="316" spans="2:13" s="43" customFormat="1">
      <c r="B316" s="122" t="s">
        <v>548</v>
      </c>
    </row>
    <row r="317" spans="2:13" s="43" customFormat="1"/>
    <row r="318" spans="2:13" s="122" customFormat="1">
      <c r="B318" s="122" t="s">
        <v>83</v>
      </c>
      <c r="C318" s="122" t="s">
        <v>150</v>
      </c>
      <c r="D318" s="122" t="s">
        <v>151</v>
      </c>
      <c r="E318" s="122" t="s">
        <v>152</v>
      </c>
      <c r="F318" s="122" t="s">
        <v>12</v>
      </c>
      <c r="G318" s="122" t="s">
        <v>153</v>
      </c>
      <c r="H318" s="122" t="s">
        <v>154</v>
      </c>
      <c r="I318" s="122" t="s">
        <v>155</v>
      </c>
      <c r="J318" s="122" t="s">
        <v>156</v>
      </c>
    </row>
    <row r="319" spans="2:13" s="43" customFormat="1">
      <c r="B319" s="43" t="s">
        <v>11</v>
      </c>
      <c r="C319" s="43" t="s">
        <v>157</v>
      </c>
      <c r="D319" s="43" t="s">
        <v>158</v>
      </c>
      <c r="E319" s="43" t="s">
        <v>159</v>
      </c>
      <c r="G319" s="43" t="s">
        <v>160</v>
      </c>
      <c r="H319" s="43" t="s">
        <v>161</v>
      </c>
      <c r="I319" s="43" t="s">
        <v>162</v>
      </c>
      <c r="J319" s="130" t="s">
        <v>163</v>
      </c>
    </row>
    <row r="320" spans="2:13" s="43" customFormat="1">
      <c r="C320" s="43" t="s">
        <v>164</v>
      </c>
      <c r="D320" s="43" t="s">
        <v>165</v>
      </c>
      <c r="E320" s="43">
        <v>900</v>
      </c>
      <c r="G320" s="43" t="s">
        <v>160</v>
      </c>
      <c r="H320" s="43" t="s">
        <v>166</v>
      </c>
      <c r="I320" s="43" t="s">
        <v>167</v>
      </c>
      <c r="J320" s="130">
        <v>2017</v>
      </c>
    </row>
    <row r="321" spans="2:10" s="43" customFormat="1">
      <c r="C321" s="43" t="s">
        <v>168</v>
      </c>
      <c r="D321" s="43" t="s">
        <v>169</v>
      </c>
      <c r="E321" s="43" t="s">
        <v>170</v>
      </c>
      <c r="G321" s="43" t="s">
        <v>160</v>
      </c>
      <c r="H321" s="43" t="s">
        <v>171</v>
      </c>
      <c r="I321" s="43" t="s">
        <v>172</v>
      </c>
      <c r="J321" s="130" t="s">
        <v>173</v>
      </c>
    </row>
    <row r="322" spans="2:10" s="43" customFormat="1">
      <c r="B322" s="43" t="s">
        <v>4</v>
      </c>
      <c r="C322" s="43" t="s">
        <v>164</v>
      </c>
      <c r="D322" s="43" t="s">
        <v>174</v>
      </c>
      <c r="E322" s="43">
        <v>350</v>
      </c>
      <c r="G322" s="43" t="s">
        <v>175</v>
      </c>
      <c r="H322" s="43" t="s">
        <v>176</v>
      </c>
      <c r="I322" s="43" t="s">
        <v>177</v>
      </c>
      <c r="J322" s="130">
        <v>2015</v>
      </c>
    </row>
    <row r="323" spans="2:10" s="43" customFormat="1">
      <c r="B323" s="43" t="s">
        <v>148</v>
      </c>
      <c r="C323" s="43" t="s">
        <v>178</v>
      </c>
      <c r="D323" s="43" t="s">
        <v>174</v>
      </c>
      <c r="E323" s="43" t="s">
        <v>179</v>
      </c>
      <c r="I323" s="43" t="s">
        <v>180</v>
      </c>
      <c r="J323" s="130" t="s">
        <v>181</v>
      </c>
    </row>
    <row r="324" spans="2:10" s="43" customFormat="1">
      <c r="C324" s="43" t="s">
        <v>182</v>
      </c>
      <c r="D324" s="43" t="s">
        <v>183</v>
      </c>
      <c r="E324" s="43" t="s">
        <v>27</v>
      </c>
      <c r="I324" s="43" t="s">
        <v>184</v>
      </c>
      <c r="J324" s="130" t="s">
        <v>149</v>
      </c>
    </row>
    <row r="325" spans="2:10" s="43" customFormat="1">
      <c r="B325" s="43" t="s">
        <v>86</v>
      </c>
      <c r="C325" s="43" t="s">
        <v>185</v>
      </c>
      <c r="D325" s="43" t="s">
        <v>186</v>
      </c>
      <c r="E325" s="43" t="s">
        <v>187</v>
      </c>
      <c r="G325" s="43" t="s">
        <v>188</v>
      </c>
      <c r="H325" s="43" t="s">
        <v>189</v>
      </c>
      <c r="I325" s="43" t="s">
        <v>190</v>
      </c>
      <c r="J325" s="130">
        <v>2013</v>
      </c>
    </row>
    <row r="326" spans="2:10" s="43" customFormat="1">
      <c r="B326" s="43" t="s">
        <v>191</v>
      </c>
      <c r="C326" s="43" t="s">
        <v>192</v>
      </c>
      <c r="D326" s="43" t="s">
        <v>193</v>
      </c>
      <c r="E326" s="43" t="s">
        <v>170</v>
      </c>
      <c r="H326" s="43" t="s">
        <v>194</v>
      </c>
      <c r="I326" s="43" t="s">
        <v>190</v>
      </c>
      <c r="J326" s="130">
        <v>2019</v>
      </c>
    </row>
    <row r="327" spans="2:10" s="43" customFormat="1">
      <c r="C327" s="43" t="s">
        <v>195</v>
      </c>
      <c r="D327" s="43" t="s">
        <v>196</v>
      </c>
      <c r="E327" s="43">
        <v>250</v>
      </c>
      <c r="F327" s="43" t="s">
        <v>235</v>
      </c>
      <c r="H327" s="43" t="s">
        <v>197</v>
      </c>
      <c r="I327" s="43" t="s">
        <v>198</v>
      </c>
      <c r="J327" s="130" t="s">
        <v>199</v>
      </c>
    </row>
    <row r="328" spans="2:10" s="43" customFormat="1">
      <c r="C328" s="43" t="s">
        <v>200</v>
      </c>
      <c r="D328" s="43" t="s">
        <v>201</v>
      </c>
      <c r="E328" s="43" t="s">
        <v>202</v>
      </c>
      <c r="H328" s="43" t="s">
        <v>203</v>
      </c>
      <c r="I328" s="43" t="s">
        <v>204</v>
      </c>
      <c r="J328" s="130" t="s">
        <v>205</v>
      </c>
    </row>
    <row r="329" spans="2:10" s="43" customFormat="1">
      <c r="B329" s="43" t="s">
        <v>206</v>
      </c>
      <c r="C329" s="43" t="s">
        <v>207</v>
      </c>
      <c r="D329" s="43" t="s">
        <v>208</v>
      </c>
      <c r="E329" s="43" t="s">
        <v>209</v>
      </c>
      <c r="G329" s="43" t="s">
        <v>210</v>
      </c>
      <c r="H329" s="43" t="s">
        <v>211</v>
      </c>
      <c r="I329" s="43" t="s">
        <v>212</v>
      </c>
      <c r="J329" s="130" t="s">
        <v>213</v>
      </c>
    </row>
    <row r="330" spans="2:10" s="43" customFormat="1">
      <c r="B330" s="43" t="s">
        <v>214</v>
      </c>
      <c r="C330" s="43" t="s">
        <v>215</v>
      </c>
      <c r="D330" s="43" t="s">
        <v>216</v>
      </c>
      <c r="E330" s="43">
        <v>100</v>
      </c>
      <c r="G330" s="43" t="s">
        <v>217</v>
      </c>
      <c r="H330" s="43" t="s">
        <v>218</v>
      </c>
      <c r="I330" s="43" t="s">
        <v>219</v>
      </c>
      <c r="J330" s="131" t="s">
        <v>220</v>
      </c>
    </row>
    <row r="331" spans="2:10" s="43" customFormat="1">
      <c r="J331" s="131"/>
    </row>
    <row r="332" spans="2:10" s="43" customFormat="1">
      <c r="B332" s="122" t="s">
        <v>83</v>
      </c>
      <c r="C332" s="122" t="s">
        <v>150</v>
      </c>
      <c r="D332" s="122" t="s">
        <v>151</v>
      </c>
      <c r="E332" s="122" t="s">
        <v>152</v>
      </c>
      <c r="F332" s="122"/>
      <c r="G332" s="122" t="s">
        <v>153</v>
      </c>
      <c r="H332" s="122" t="s">
        <v>154</v>
      </c>
      <c r="I332" s="122" t="s">
        <v>155</v>
      </c>
      <c r="J332" s="122" t="s">
        <v>156</v>
      </c>
    </row>
    <row r="333" spans="2:10" s="43" customFormat="1">
      <c r="B333" s="43" t="s">
        <v>11</v>
      </c>
      <c r="C333" s="43" t="s">
        <v>157</v>
      </c>
      <c r="D333" s="43" t="s">
        <v>158</v>
      </c>
      <c r="E333" s="43">
        <v>2000</v>
      </c>
      <c r="G333" s="43" t="s">
        <v>160</v>
      </c>
      <c r="H333" s="43" t="s">
        <v>161</v>
      </c>
      <c r="I333" s="43" t="s">
        <v>162</v>
      </c>
      <c r="J333" s="130" t="s">
        <v>163</v>
      </c>
    </row>
    <row r="334" spans="2:10" s="43" customFormat="1">
      <c r="C334" s="43" t="s">
        <v>164</v>
      </c>
      <c r="D334" s="43" t="s">
        <v>165</v>
      </c>
      <c r="E334" s="43">
        <v>900</v>
      </c>
      <c r="G334" s="43" t="s">
        <v>160</v>
      </c>
      <c r="H334" s="43" t="s">
        <v>166</v>
      </c>
      <c r="I334" s="43" t="s">
        <v>167</v>
      </c>
      <c r="J334" s="130">
        <v>2017</v>
      </c>
    </row>
    <row r="335" spans="2:10" s="43" customFormat="1">
      <c r="C335" s="43" t="s">
        <v>168</v>
      </c>
      <c r="D335" s="43" t="s">
        <v>169</v>
      </c>
      <c r="E335" s="43">
        <v>4000</v>
      </c>
      <c r="G335" s="43" t="s">
        <v>160</v>
      </c>
      <c r="H335" s="43" t="s">
        <v>171</v>
      </c>
      <c r="I335" s="43" t="s">
        <v>172</v>
      </c>
      <c r="J335" s="130" t="s">
        <v>173</v>
      </c>
    </row>
    <row r="336" spans="2:10" s="43" customFormat="1">
      <c r="B336" s="43" t="s">
        <v>4</v>
      </c>
      <c r="C336" s="43" t="s">
        <v>164</v>
      </c>
      <c r="D336" s="43" t="s">
        <v>174</v>
      </c>
      <c r="E336" s="43">
        <v>350</v>
      </c>
      <c r="G336" s="43" t="s">
        <v>175</v>
      </c>
      <c r="H336" s="43" t="s">
        <v>176</v>
      </c>
      <c r="I336" s="43" t="s">
        <v>177</v>
      </c>
      <c r="J336" s="130">
        <v>2015</v>
      </c>
    </row>
    <row r="337" spans="2:13" s="43" customFormat="1">
      <c r="B337" s="43" t="s">
        <v>148</v>
      </c>
      <c r="C337" s="43" t="s">
        <v>178</v>
      </c>
      <c r="D337" s="43" t="s">
        <v>174</v>
      </c>
      <c r="E337" s="43">
        <v>1500</v>
      </c>
      <c r="I337" s="43" t="s">
        <v>180</v>
      </c>
      <c r="J337" s="130" t="s">
        <v>181</v>
      </c>
    </row>
    <row r="338" spans="2:13" s="43" customFormat="1">
      <c r="C338" s="43" t="s">
        <v>182</v>
      </c>
      <c r="D338" s="43" t="s">
        <v>183</v>
      </c>
      <c r="E338" s="43">
        <v>1000000</v>
      </c>
      <c r="I338" s="43" t="s">
        <v>184</v>
      </c>
      <c r="J338" s="130" t="s">
        <v>149</v>
      </c>
    </row>
    <row r="339" spans="2:13" s="43" customFormat="1">
      <c r="B339" s="43" t="s">
        <v>86</v>
      </c>
      <c r="C339" s="43" t="s">
        <v>185</v>
      </c>
      <c r="D339" s="43" t="s">
        <v>186</v>
      </c>
      <c r="E339" s="43">
        <v>10000</v>
      </c>
      <c r="G339" s="43" t="s">
        <v>188</v>
      </c>
      <c r="H339" s="43" t="s">
        <v>189</v>
      </c>
      <c r="I339" s="43" t="s">
        <v>190</v>
      </c>
      <c r="J339" s="130">
        <v>2013</v>
      </c>
    </row>
    <row r="340" spans="2:13" s="43" customFormat="1">
      <c r="B340" s="43" t="s">
        <v>191</v>
      </c>
      <c r="C340" s="43" t="s">
        <v>192</v>
      </c>
      <c r="D340" s="43" t="s">
        <v>193</v>
      </c>
      <c r="E340" s="43">
        <v>4000</v>
      </c>
      <c r="H340" s="43" t="s">
        <v>194</v>
      </c>
      <c r="I340" s="43" t="s">
        <v>190</v>
      </c>
      <c r="J340" s="130">
        <v>2019</v>
      </c>
    </row>
    <row r="341" spans="2:13" s="43" customFormat="1">
      <c r="C341" s="43" t="s">
        <v>195</v>
      </c>
      <c r="D341" s="43" t="s">
        <v>196</v>
      </c>
      <c r="E341" s="43">
        <f>(E327/1000)/8760</f>
        <v>2.8538812785388127E-5</v>
      </c>
      <c r="F341" s="43" t="s">
        <v>236</v>
      </c>
      <c r="H341" s="43" t="s">
        <v>197</v>
      </c>
      <c r="I341" s="43" t="s">
        <v>198</v>
      </c>
      <c r="J341" s="130" t="s">
        <v>199</v>
      </c>
    </row>
    <row r="342" spans="2:13" s="43" customFormat="1">
      <c r="C342" s="43" t="s">
        <v>200</v>
      </c>
      <c r="D342" s="43" t="s">
        <v>201</v>
      </c>
      <c r="E342" s="43">
        <f>2000*2</f>
        <v>4000</v>
      </c>
      <c r="H342" s="43" t="s">
        <v>203</v>
      </c>
      <c r="I342" s="43" t="s">
        <v>204</v>
      </c>
      <c r="J342" s="130" t="s">
        <v>205</v>
      </c>
    </row>
    <row r="343" spans="2:13" s="43" customFormat="1">
      <c r="B343" s="43" t="s">
        <v>206</v>
      </c>
      <c r="C343" s="43" t="s">
        <v>207</v>
      </c>
      <c r="D343" s="43" t="s">
        <v>208</v>
      </c>
      <c r="E343" s="43">
        <f>4*10^6*30</f>
        <v>120000000</v>
      </c>
      <c r="F343" s="43" t="s">
        <v>237</v>
      </c>
      <c r="G343" s="43" t="s">
        <v>210</v>
      </c>
      <c r="H343" s="43" t="s">
        <v>211</v>
      </c>
      <c r="I343" s="43" t="s">
        <v>212</v>
      </c>
      <c r="J343" s="130" t="s">
        <v>213</v>
      </c>
    </row>
    <row r="344" spans="2:13" s="43" customFormat="1">
      <c r="B344" s="43" t="s">
        <v>214</v>
      </c>
      <c r="C344" s="43" t="s">
        <v>215</v>
      </c>
      <c r="D344" s="43" t="s">
        <v>216</v>
      </c>
      <c r="E344" s="43">
        <v>100</v>
      </c>
      <c r="G344" s="43" t="s">
        <v>217</v>
      </c>
      <c r="H344" s="43" t="s">
        <v>218</v>
      </c>
      <c r="I344" s="43" t="s">
        <v>219</v>
      </c>
      <c r="J344" s="131" t="s">
        <v>220</v>
      </c>
    </row>
    <row r="345" spans="2:13">
      <c r="B345" s="39"/>
      <c r="C345" s="39"/>
      <c r="D345" s="39"/>
      <c r="E345" s="39"/>
      <c r="F345" s="39"/>
      <c r="G345" s="39"/>
      <c r="H345" s="39"/>
      <c r="I345" s="39"/>
      <c r="J345" s="40"/>
    </row>
    <row r="346" spans="2:13">
      <c r="B346" s="39"/>
      <c r="C346" s="39"/>
      <c r="D346" s="39"/>
      <c r="E346" s="39"/>
      <c r="F346" s="39"/>
      <c r="G346" s="39"/>
      <c r="H346" s="39"/>
      <c r="I346" s="39"/>
      <c r="J346" s="40"/>
    </row>
    <row r="348" spans="2:13" ht="17" thickBot="1">
      <c r="B348" s="3"/>
      <c r="C348" s="3"/>
      <c r="D348" s="3"/>
      <c r="E348" s="3"/>
      <c r="F348" s="3"/>
      <c r="G348" s="3"/>
      <c r="H348" s="3"/>
      <c r="I348" s="3"/>
      <c r="J348" s="3"/>
      <c r="K348" s="3"/>
      <c r="L348" s="3"/>
      <c r="M348" s="3"/>
    </row>
    <row r="349" spans="2:13" ht="17" thickTop="1"/>
    <row r="350" spans="2:13">
      <c r="B350" s="20" t="s">
        <v>410</v>
      </c>
    </row>
    <row r="360" spans="2:2">
      <c r="B360" s="20"/>
    </row>
    <row r="398" spans="2:2" ht="20" customHeight="1"/>
    <row r="399" spans="2:2" s="192" customFormat="1">
      <c r="B399" s="191" t="s">
        <v>411</v>
      </c>
    </row>
    <row r="400" spans="2:2" s="192" customFormat="1"/>
    <row r="401" spans="2:9" s="122" customFormat="1">
      <c r="B401" s="122" t="s">
        <v>83</v>
      </c>
      <c r="C401" s="122" t="s">
        <v>92</v>
      </c>
      <c r="D401" s="122" t="s">
        <v>93</v>
      </c>
      <c r="E401" s="122" t="s">
        <v>407</v>
      </c>
      <c r="F401" s="122" t="s">
        <v>95</v>
      </c>
      <c r="G401" s="122" t="s">
        <v>408</v>
      </c>
      <c r="H401" s="122" t="s">
        <v>559</v>
      </c>
    </row>
    <row r="402" spans="2:9" s="43" customFormat="1">
      <c r="B402" s="43" t="s">
        <v>86</v>
      </c>
      <c r="C402" s="43" t="s">
        <v>401</v>
      </c>
      <c r="D402" s="43" t="s">
        <v>97</v>
      </c>
      <c r="E402" s="43" t="s">
        <v>303</v>
      </c>
      <c r="F402" s="43">
        <v>2013</v>
      </c>
      <c r="G402" s="43">
        <v>10</v>
      </c>
      <c r="H402" s="43">
        <f t="shared" ref="H402:H421" si="2">G402*10^3</f>
        <v>10000</v>
      </c>
    </row>
    <row r="403" spans="2:9" s="43" customFormat="1">
      <c r="B403" s="43" t="s">
        <v>11</v>
      </c>
      <c r="C403" s="43" t="s">
        <v>99</v>
      </c>
      <c r="D403" s="43" t="s">
        <v>100</v>
      </c>
      <c r="E403" s="43" t="s">
        <v>101</v>
      </c>
      <c r="F403" s="43">
        <v>2015</v>
      </c>
      <c r="G403" s="43">
        <v>1E-3</v>
      </c>
      <c r="H403" s="43">
        <f t="shared" si="2"/>
        <v>1</v>
      </c>
    </row>
    <row r="404" spans="2:9" s="43" customFormat="1">
      <c r="B404" s="43" t="s">
        <v>4</v>
      </c>
      <c r="C404" s="43" t="s">
        <v>102</v>
      </c>
      <c r="D404" s="43" t="s">
        <v>103</v>
      </c>
      <c r="E404" s="43" t="s">
        <v>101</v>
      </c>
      <c r="F404" s="43">
        <v>2015</v>
      </c>
      <c r="G404" s="43">
        <v>0.36499999999999999</v>
      </c>
      <c r="H404" s="43">
        <f t="shared" si="2"/>
        <v>365</v>
      </c>
      <c r="I404" s="43" t="s">
        <v>557</v>
      </c>
    </row>
    <row r="405" spans="2:9" s="43" customFormat="1">
      <c r="B405" s="43" t="s">
        <v>11</v>
      </c>
      <c r="C405" s="43" t="s">
        <v>85</v>
      </c>
      <c r="D405" s="43" t="s">
        <v>103</v>
      </c>
      <c r="E405" s="43" t="s">
        <v>101</v>
      </c>
      <c r="F405" s="43">
        <v>2016</v>
      </c>
      <c r="G405" s="43">
        <v>0.05</v>
      </c>
      <c r="H405" s="43">
        <f t="shared" si="2"/>
        <v>50</v>
      </c>
    </row>
    <row r="406" spans="2:9" s="43" customFormat="1">
      <c r="B406" s="43" t="s">
        <v>11</v>
      </c>
      <c r="C406" s="43" t="s">
        <v>85</v>
      </c>
      <c r="D406" s="43" t="s">
        <v>104</v>
      </c>
      <c r="E406" s="43" t="s">
        <v>101</v>
      </c>
      <c r="F406" s="43">
        <v>2017</v>
      </c>
      <c r="G406" s="43">
        <v>0.9</v>
      </c>
      <c r="H406" s="43">
        <f t="shared" si="2"/>
        <v>900</v>
      </c>
    </row>
    <row r="407" spans="2:9" s="43" customFormat="1">
      <c r="B407" s="43" t="s">
        <v>11</v>
      </c>
      <c r="C407" s="43" t="s">
        <v>105</v>
      </c>
      <c r="D407" s="43" t="s">
        <v>409</v>
      </c>
      <c r="E407" s="43" t="s">
        <v>107</v>
      </c>
      <c r="F407" s="43">
        <v>2017</v>
      </c>
      <c r="G407" s="43">
        <v>0.05</v>
      </c>
      <c r="H407" s="43">
        <f t="shared" si="2"/>
        <v>50</v>
      </c>
    </row>
    <row r="408" spans="2:9" s="43" customFormat="1">
      <c r="B408" s="43" t="s">
        <v>11</v>
      </c>
      <c r="C408" s="43" t="s">
        <v>85</v>
      </c>
      <c r="D408" s="43" t="s">
        <v>108</v>
      </c>
      <c r="E408" s="43" t="s">
        <v>101</v>
      </c>
      <c r="F408" s="43">
        <v>2018</v>
      </c>
      <c r="G408" s="43">
        <v>0.6</v>
      </c>
      <c r="H408" s="43">
        <f t="shared" si="2"/>
        <v>600</v>
      </c>
    </row>
    <row r="409" spans="2:9" s="43" customFormat="1">
      <c r="B409" s="43" t="s">
        <v>11</v>
      </c>
      <c r="C409" s="43" t="s">
        <v>85</v>
      </c>
      <c r="D409" s="43" t="s">
        <v>103</v>
      </c>
      <c r="E409" s="43" t="s">
        <v>101</v>
      </c>
      <c r="F409" s="43">
        <v>2018</v>
      </c>
      <c r="G409" s="43">
        <v>3.0000000000000001E-3</v>
      </c>
      <c r="H409" s="43">
        <f t="shared" si="2"/>
        <v>3</v>
      </c>
    </row>
    <row r="410" spans="2:9" s="43" customFormat="1">
      <c r="B410" s="43" t="s">
        <v>11</v>
      </c>
      <c r="C410" s="43" t="s">
        <v>109</v>
      </c>
      <c r="D410" s="43" t="s">
        <v>103</v>
      </c>
      <c r="E410" s="43" t="s">
        <v>101</v>
      </c>
      <c r="F410" s="43">
        <v>2018</v>
      </c>
      <c r="G410" s="43">
        <v>0.15</v>
      </c>
      <c r="H410" s="43">
        <f t="shared" si="2"/>
        <v>150</v>
      </c>
    </row>
    <row r="411" spans="2:9" s="43" customFormat="1">
      <c r="B411" s="43" t="s">
        <v>86</v>
      </c>
      <c r="C411" s="43" t="s">
        <v>402</v>
      </c>
      <c r="D411" s="43" t="s">
        <v>403</v>
      </c>
      <c r="E411" s="43" t="s">
        <v>403</v>
      </c>
      <c r="F411" s="43">
        <v>2019</v>
      </c>
      <c r="G411" s="43">
        <v>4</v>
      </c>
      <c r="H411" s="43">
        <f t="shared" si="2"/>
        <v>4000</v>
      </c>
    </row>
    <row r="412" spans="2:9" s="43" customFormat="1">
      <c r="B412" s="43" t="s">
        <v>11</v>
      </c>
      <c r="C412" s="43" t="s">
        <v>99</v>
      </c>
      <c r="D412" s="43" t="s">
        <v>103</v>
      </c>
      <c r="E412" s="43" t="s">
        <v>101</v>
      </c>
      <c r="F412" s="43">
        <v>2019</v>
      </c>
      <c r="G412" s="43">
        <v>3.0000000000000001E-3</v>
      </c>
      <c r="H412" s="43">
        <f t="shared" si="2"/>
        <v>3</v>
      </c>
    </row>
    <row r="413" spans="2:9" s="43" customFormat="1">
      <c r="B413" s="43" t="s">
        <v>11</v>
      </c>
      <c r="C413" s="43" t="s">
        <v>110</v>
      </c>
      <c r="D413" s="43" t="s">
        <v>103</v>
      </c>
      <c r="E413" s="43" t="s">
        <v>101</v>
      </c>
      <c r="F413" s="43">
        <v>2019</v>
      </c>
      <c r="G413" s="43">
        <v>3.0000000000000001E-3</v>
      </c>
      <c r="H413" s="43">
        <f t="shared" si="2"/>
        <v>3</v>
      </c>
    </row>
    <row r="414" spans="2:9" s="43" customFormat="1">
      <c r="B414" s="43" t="s">
        <v>11</v>
      </c>
      <c r="C414" s="43" t="s">
        <v>99</v>
      </c>
      <c r="D414" s="43" t="s">
        <v>103</v>
      </c>
      <c r="E414" s="43" t="s">
        <v>101</v>
      </c>
      <c r="F414" s="43">
        <v>2019</v>
      </c>
      <c r="G414" s="43">
        <v>3.0000000000000001E-3</v>
      </c>
      <c r="H414" s="43">
        <f t="shared" si="2"/>
        <v>3</v>
      </c>
    </row>
    <row r="415" spans="2:9" s="43" customFormat="1">
      <c r="B415" s="43" t="s">
        <v>11</v>
      </c>
      <c r="C415" s="43" t="s">
        <v>99</v>
      </c>
      <c r="D415" s="43" t="s">
        <v>103</v>
      </c>
      <c r="E415" s="43" t="s">
        <v>101</v>
      </c>
      <c r="F415" s="43">
        <v>2019</v>
      </c>
      <c r="G415" s="43">
        <v>0.05</v>
      </c>
      <c r="H415" s="43">
        <f t="shared" si="2"/>
        <v>50</v>
      </c>
    </row>
    <row r="416" spans="2:9" s="43" customFormat="1">
      <c r="B416" s="43" t="s">
        <v>11</v>
      </c>
      <c r="C416" s="43" t="s">
        <v>99</v>
      </c>
      <c r="D416" s="43" t="s">
        <v>103</v>
      </c>
      <c r="E416" s="43" t="s">
        <v>101</v>
      </c>
      <c r="F416" s="43">
        <v>2020</v>
      </c>
      <c r="G416" s="43">
        <v>0.05</v>
      </c>
      <c r="H416" s="43">
        <f t="shared" si="2"/>
        <v>50</v>
      </c>
    </row>
    <row r="417" spans="2:9" s="43" customFormat="1">
      <c r="B417" s="43" t="s">
        <v>11</v>
      </c>
      <c r="C417" s="43" t="s">
        <v>99</v>
      </c>
      <c r="D417" s="43" t="s">
        <v>103</v>
      </c>
      <c r="E417" s="43" t="s">
        <v>101</v>
      </c>
      <c r="F417" s="43">
        <v>2020</v>
      </c>
      <c r="G417" s="43">
        <v>3.0000000000000001E-3</v>
      </c>
      <c r="H417" s="43">
        <f t="shared" si="2"/>
        <v>3</v>
      </c>
    </row>
    <row r="418" spans="2:9" s="43" customFormat="1">
      <c r="B418" s="43" t="s">
        <v>11</v>
      </c>
      <c r="C418" s="43" t="s">
        <v>99</v>
      </c>
      <c r="D418" s="43" t="s">
        <v>103</v>
      </c>
      <c r="E418" s="43" t="s">
        <v>101</v>
      </c>
      <c r="F418" s="43">
        <v>2020</v>
      </c>
      <c r="G418" s="43">
        <v>3.0000000000000001E-3</v>
      </c>
      <c r="H418" s="43">
        <f t="shared" si="2"/>
        <v>3</v>
      </c>
    </row>
    <row r="419" spans="2:9" s="43" customFormat="1">
      <c r="B419" s="43" t="s">
        <v>11</v>
      </c>
      <c r="C419" s="43" t="s">
        <v>105</v>
      </c>
      <c r="D419" s="43" t="s">
        <v>409</v>
      </c>
      <c r="E419" s="43" t="s">
        <v>107</v>
      </c>
      <c r="F419" s="43">
        <v>2021</v>
      </c>
      <c r="G419" s="43">
        <v>4</v>
      </c>
      <c r="H419" s="43">
        <f t="shared" si="2"/>
        <v>4000</v>
      </c>
    </row>
    <row r="420" spans="2:9" s="43" customFormat="1">
      <c r="B420" s="43" t="s">
        <v>86</v>
      </c>
      <c r="C420" s="43" t="s">
        <v>404</v>
      </c>
      <c r="D420" s="43" t="s">
        <v>103</v>
      </c>
      <c r="E420" s="43" t="s">
        <v>405</v>
      </c>
      <c r="F420" s="43">
        <v>2021</v>
      </c>
      <c r="G420" s="43">
        <v>4</v>
      </c>
      <c r="H420" s="43">
        <f t="shared" si="2"/>
        <v>4000</v>
      </c>
      <c r="I420" s="43" t="s">
        <v>558</v>
      </c>
    </row>
    <row r="421" spans="2:9" s="43" customFormat="1">
      <c r="B421" s="43" t="s">
        <v>86</v>
      </c>
      <c r="C421" s="43" t="s">
        <v>406</v>
      </c>
      <c r="D421" s="43" t="s">
        <v>103</v>
      </c>
      <c r="E421" s="43" t="s">
        <v>405</v>
      </c>
      <c r="F421" s="43">
        <v>2022</v>
      </c>
      <c r="G421" s="43">
        <v>2.2000000000000002</v>
      </c>
      <c r="H421" s="43">
        <f t="shared" si="2"/>
        <v>2200</v>
      </c>
    </row>
    <row r="422" spans="2:9" s="192" customFormat="1"/>
    <row r="465" spans="2:7">
      <c r="B465" t="s">
        <v>412</v>
      </c>
    </row>
    <row r="467" spans="2:7" s="20" customFormat="1">
      <c r="B467" s="20" t="s">
        <v>413</v>
      </c>
      <c r="C467" s="20" t="s">
        <v>414</v>
      </c>
      <c r="D467" s="20" t="s">
        <v>151</v>
      </c>
      <c r="E467" s="20" t="s">
        <v>415</v>
      </c>
      <c r="F467" s="20" t="s">
        <v>416</v>
      </c>
      <c r="G467" s="20" t="s">
        <v>12</v>
      </c>
    </row>
    <row r="468" spans="2:7" s="43" customFormat="1">
      <c r="B468" s="597" t="s">
        <v>536</v>
      </c>
      <c r="C468" s="43" t="s">
        <v>536</v>
      </c>
      <c r="D468" s="43" t="s">
        <v>102</v>
      </c>
      <c r="E468" s="43" t="s">
        <v>417</v>
      </c>
      <c r="F468" s="43" t="s">
        <v>418</v>
      </c>
      <c r="G468" s="43" t="s">
        <v>413</v>
      </c>
    </row>
    <row r="469" spans="2:7" s="43" customFormat="1">
      <c r="B469" s="597"/>
      <c r="C469" s="43" t="s">
        <v>536</v>
      </c>
      <c r="D469" s="43" t="s">
        <v>102</v>
      </c>
      <c r="E469" s="43" t="s">
        <v>419</v>
      </c>
      <c r="F469" s="43" t="s">
        <v>420</v>
      </c>
      <c r="G469" s="43" t="s">
        <v>421</v>
      </c>
    </row>
    <row r="470" spans="2:7" s="43" customFormat="1">
      <c r="B470" s="597"/>
      <c r="C470" s="43" t="s">
        <v>536</v>
      </c>
      <c r="D470" s="43" t="s">
        <v>242</v>
      </c>
      <c r="E470" s="43" t="s">
        <v>413</v>
      </c>
      <c r="F470" s="43" t="s">
        <v>422</v>
      </c>
      <c r="G470" s="43" t="s">
        <v>423</v>
      </c>
    </row>
    <row r="471" spans="2:7" s="43" customFormat="1">
      <c r="B471" s="597"/>
      <c r="C471" s="43" t="s">
        <v>536</v>
      </c>
      <c r="D471" s="43" t="s">
        <v>102</v>
      </c>
      <c r="E471" s="43" t="s">
        <v>424</v>
      </c>
      <c r="F471" s="43" t="s">
        <v>425</v>
      </c>
      <c r="G471" s="43" t="s">
        <v>426</v>
      </c>
    </row>
    <row r="472" spans="2:7" s="43" customFormat="1">
      <c r="B472" s="597"/>
      <c r="C472" s="43" t="s">
        <v>536</v>
      </c>
      <c r="D472" s="43" t="s">
        <v>427</v>
      </c>
      <c r="E472" s="43" t="s">
        <v>413</v>
      </c>
      <c r="F472" s="43" t="s">
        <v>428</v>
      </c>
      <c r="G472" s="43" t="s">
        <v>429</v>
      </c>
    </row>
    <row r="473" spans="2:7" s="43" customFormat="1">
      <c r="B473" s="597"/>
      <c r="C473" s="43" t="s">
        <v>561</v>
      </c>
      <c r="D473" s="43" t="s">
        <v>430</v>
      </c>
      <c r="E473" s="43" t="s">
        <v>431</v>
      </c>
      <c r="F473" s="43" t="s">
        <v>432</v>
      </c>
      <c r="G473" s="43" t="s">
        <v>413</v>
      </c>
    </row>
    <row r="474" spans="2:7" s="43" customFormat="1">
      <c r="B474" s="597"/>
      <c r="C474" s="43" t="s">
        <v>562</v>
      </c>
      <c r="D474" s="43" t="s">
        <v>430</v>
      </c>
      <c r="E474" s="43" t="s">
        <v>433</v>
      </c>
      <c r="F474" s="43" t="s">
        <v>434</v>
      </c>
      <c r="G474" s="43" t="s">
        <v>435</v>
      </c>
    </row>
    <row r="475" spans="2:7" s="193" customFormat="1">
      <c r="B475" s="597"/>
      <c r="C475" s="193" t="s">
        <v>536</v>
      </c>
      <c r="D475" s="193" t="s">
        <v>436</v>
      </c>
      <c r="E475" s="193" t="s">
        <v>437</v>
      </c>
      <c r="F475" s="193" t="s">
        <v>438</v>
      </c>
      <c r="G475" s="193" t="s">
        <v>439</v>
      </c>
    </row>
    <row r="476" spans="2:7" s="43" customFormat="1">
      <c r="B476" s="596" t="s">
        <v>563</v>
      </c>
      <c r="G476" s="43" t="s">
        <v>440</v>
      </c>
    </row>
    <row r="477" spans="2:7" s="43" customFormat="1">
      <c r="B477" s="596"/>
      <c r="F477" s="43" t="s">
        <v>441</v>
      </c>
      <c r="G477" s="43" t="s">
        <v>442</v>
      </c>
    </row>
    <row r="478" spans="2:7" s="43" customFormat="1" ht="15" customHeight="1">
      <c r="B478" s="596"/>
      <c r="C478" s="43" t="s">
        <v>443</v>
      </c>
      <c r="D478" s="43" t="s">
        <v>444</v>
      </c>
      <c r="E478" s="43" t="s">
        <v>419</v>
      </c>
      <c r="F478" s="43" t="s">
        <v>445</v>
      </c>
      <c r="G478" s="43" t="s">
        <v>446</v>
      </c>
    </row>
    <row r="479" spans="2:7" s="43" customFormat="1">
      <c r="B479" s="596"/>
      <c r="F479" s="43" t="s">
        <v>447</v>
      </c>
      <c r="G479" s="43" t="s">
        <v>448</v>
      </c>
    </row>
    <row r="480" spans="2:7" s="43" customFormat="1">
      <c r="B480" s="596"/>
      <c r="G480" s="43" t="s">
        <v>449</v>
      </c>
    </row>
    <row r="481" spans="2:7" s="43" customFormat="1">
      <c r="B481" s="596"/>
      <c r="G481" s="43" t="s">
        <v>450</v>
      </c>
    </row>
    <row r="482" spans="2:7" s="43" customFormat="1">
      <c r="B482" s="596"/>
      <c r="F482" s="43" t="s">
        <v>451</v>
      </c>
      <c r="G482" s="43" t="s">
        <v>452</v>
      </c>
    </row>
    <row r="483" spans="2:7" s="43" customFormat="1">
      <c r="B483" s="596"/>
      <c r="C483" s="43" t="s">
        <v>453</v>
      </c>
      <c r="D483" s="43" t="s">
        <v>454</v>
      </c>
      <c r="E483" s="43" t="s">
        <v>419</v>
      </c>
      <c r="F483" s="43" t="s">
        <v>455</v>
      </c>
      <c r="G483" s="43" t="s">
        <v>456</v>
      </c>
    </row>
    <row r="484" spans="2:7" s="43" customFormat="1">
      <c r="B484" s="596"/>
      <c r="F484" s="43" t="s">
        <v>457</v>
      </c>
      <c r="G484" s="43" t="s">
        <v>458</v>
      </c>
    </row>
    <row r="485" spans="2:7" s="43" customFormat="1">
      <c r="B485" s="596"/>
      <c r="G485" s="43" t="s">
        <v>459</v>
      </c>
    </row>
    <row r="486" spans="2:7" s="43" customFormat="1">
      <c r="B486" s="596"/>
      <c r="F486" s="43" t="s">
        <v>451</v>
      </c>
      <c r="G486" s="43" t="s">
        <v>460</v>
      </c>
    </row>
    <row r="487" spans="2:7" s="43" customFormat="1">
      <c r="B487" s="596"/>
      <c r="C487" s="43" t="s">
        <v>461</v>
      </c>
      <c r="D487" s="43" t="s">
        <v>462</v>
      </c>
      <c r="E487" s="43" t="s">
        <v>463</v>
      </c>
      <c r="F487" s="43" t="s">
        <v>455</v>
      </c>
      <c r="G487" s="43" t="s">
        <v>464</v>
      </c>
    </row>
    <row r="488" spans="2:7" s="43" customFormat="1">
      <c r="B488" s="596"/>
      <c r="F488" s="43" t="s">
        <v>465</v>
      </c>
      <c r="G488" s="43" t="s">
        <v>466</v>
      </c>
    </row>
    <row r="489" spans="2:7" s="43" customFormat="1">
      <c r="B489" s="596"/>
      <c r="C489" s="43" t="s">
        <v>467</v>
      </c>
      <c r="D489" s="43" t="s">
        <v>468</v>
      </c>
      <c r="E489" s="43" t="s">
        <v>469</v>
      </c>
      <c r="F489" s="43" t="s">
        <v>470</v>
      </c>
      <c r="G489" s="43" t="s">
        <v>471</v>
      </c>
    </row>
    <row r="490" spans="2:7" s="43" customFormat="1">
      <c r="B490" s="596"/>
      <c r="F490" s="43" t="s">
        <v>451</v>
      </c>
    </row>
    <row r="491" spans="2:7" s="43" customFormat="1">
      <c r="B491" s="596"/>
      <c r="C491" s="43" t="s">
        <v>472</v>
      </c>
      <c r="D491" s="43" t="s">
        <v>468</v>
      </c>
      <c r="E491" s="43" t="s">
        <v>473</v>
      </c>
      <c r="F491" s="43" t="s">
        <v>474</v>
      </c>
    </row>
    <row r="492" spans="2:7" s="43" customFormat="1">
      <c r="B492" s="596"/>
      <c r="C492" s="43" t="s">
        <v>475</v>
      </c>
      <c r="D492" s="43" t="s">
        <v>454</v>
      </c>
      <c r="E492" s="43" t="s">
        <v>476</v>
      </c>
      <c r="F492" s="43" t="s">
        <v>477</v>
      </c>
      <c r="G492" s="43" t="s">
        <v>478</v>
      </c>
    </row>
    <row r="493" spans="2:7" s="43" customFormat="1">
      <c r="B493" s="596"/>
      <c r="C493" s="43" t="s">
        <v>479</v>
      </c>
      <c r="D493" s="43" t="s">
        <v>480</v>
      </c>
      <c r="F493" s="43" t="s">
        <v>481</v>
      </c>
      <c r="G493" s="43" t="s">
        <v>482</v>
      </c>
    </row>
    <row r="494" spans="2:7" s="43" customFormat="1">
      <c r="B494" s="596"/>
      <c r="G494" s="43" t="s">
        <v>483</v>
      </c>
    </row>
    <row r="495" spans="2:7" s="43" customFormat="1">
      <c r="B495" s="596"/>
      <c r="F495" s="43" t="s">
        <v>484</v>
      </c>
      <c r="G495" s="43" t="s">
        <v>485</v>
      </c>
    </row>
    <row r="496" spans="2:7" s="43" customFormat="1">
      <c r="B496" s="596"/>
      <c r="C496" s="43" t="s">
        <v>486</v>
      </c>
      <c r="D496" s="43" t="s">
        <v>454</v>
      </c>
      <c r="E496" s="43" t="s">
        <v>487</v>
      </c>
      <c r="F496" s="43" t="s">
        <v>488</v>
      </c>
      <c r="G496" s="43" t="s">
        <v>489</v>
      </c>
    </row>
    <row r="497" spans="2:7" s="43" customFormat="1">
      <c r="B497" s="596" t="s">
        <v>490</v>
      </c>
      <c r="G497" s="43" t="s">
        <v>491</v>
      </c>
    </row>
    <row r="498" spans="2:7" s="43" customFormat="1">
      <c r="B498" s="596"/>
      <c r="G498" s="43" t="s">
        <v>492</v>
      </c>
    </row>
    <row r="499" spans="2:7" s="43" customFormat="1">
      <c r="B499" s="596"/>
      <c r="F499" s="43" t="s">
        <v>493</v>
      </c>
      <c r="G499" s="43" t="s">
        <v>494</v>
      </c>
    </row>
    <row r="500" spans="2:7" s="43" customFormat="1">
      <c r="B500" s="596"/>
      <c r="F500" s="43" t="s">
        <v>495</v>
      </c>
      <c r="G500" s="43" t="s">
        <v>496</v>
      </c>
    </row>
    <row r="501" spans="2:7" s="43" customFormat="1">
      <c r="B501" s="596"/>
      <c r="D501" s="43" t="s">
        <v>497</v>
      </c>
      <c r="F501" s="43" t="s">
        <v>498</v>
      </c>
      <c r="G501" s="43" t="s">
        <v>499</v>
      </c>
    </row>
    <row r="502" spans="2:7" s="43" customFormat="1">
      <c r="B502" s="596"/>
      <c r="F502" s="43" t="s">
        <v>500</v>
      </c>
      <c r="G502" s="43" t="s">
        <v>501</v>
      </c>
    </row>
    <row r="503" spans="2:7" s="43" customFormat="1">
      <c r="B503" s="596"/>
      <c r="F503" s="43" t="s">
        <v>502</v>
      </c>
      <c r="G503" s="43" t="s">
        <v>503</v>
      </c>
    </row>
    <row r="504" spans="2:7" s="43" customFormat="1">
      <c r="B504" s="596"/>
      <c r="D504" s="43" t="s">
        <v>504</v>
      </c>
      <c r="E504" s="43" t="s">
        <v>505</v>
      </c>
      <c r="F504" s="43" t="s">
        <v>506</v>
      </c>
      <c r="G504" s="43" t="s">
        <v>507</v>
      </c>
    </row>
    <row r="505" spans="2:7" s="43" customFormat="1">
      <c r="B505" s="596"/>
      <c r="G505" s="43" t="s">
        <v>508</v>
      </c>
    </row>
    <row r="506" spans="2:7" s="43" customFormat="1">
      <c r="B506" s="596"/>
      <c r="G506" s="43" t="s">
        <v>509</v>
      </c>
    </row>
    <row r="507" spans="2:7" s="43" customFormat="1">
      <c r="B507" s="596"/>
      <c r="E507" s="43" t="s">
        <v>476</v>
      </c>
      <c r="F507" s="43" t="s">
        <v>493</v>
      </c>
      <c r="G507" s="43" t="s">
        <v>510</v>
      </c>
    </row>
    <row r="508" spans="2:7" s="43" customFormat="1">
      <c r="B508" s="596"/>
      <c r="D508" s="43" t="s">
        <v>504</v>
      </c>
      <c r="E508" s="43" t="s">
        <v>511</v>
      </c>
      <c r="F508" s="43" t="s">
        <v>495</v>
      </c>
      <c r="G508" s="43" t="s">
        <v>512</v>
      </c>
    </row>
    <row r="509" spans="2:7" s="43" customFormat="1">
      <c r="B509" s="596"/>
      <c r="E509" s="43" t="s">
        <v>513</v>
      </c>
      <c r="F509" s="43" t="s">
        <v>514</v>
      </c>
      <c r="G509" s="43" t="s">
        <v>515</v>
      </c>
    </row>
    <row r="510" spans="2:7" s="43" customFormat="1">
      <c r="B510" s="596"/>
      <c r="G510" s="43" t="s">
        <v>516</v>
      </c>
    </row>
    <row r="511" spans="2:7" s="43" customFormat="1">
      <c r="B511" s="596"/>
      <c r="G511" s="43" t="s">
        <v>517</v>
      </c>
    </row>
    <row r="512" spans="2:7" s="43" customFormat="1">
      <c r="B512" s="596"/>
      <c r="G512" s="43" t="s">
        <v>602</v>
      </c>
    </row>
    <row r="513" spans="2:7" s="43" customFormat="1">
      <c r="B513" s="596"/>
      <c r="C513" s="43" t="s">
        <v>518</v>
      </c>
      <c r="D513" s="43" t="s">
        <v>519</v>
      </c>
      <c r="E513" s="43" t="s">
        <v>520</v>
      </c>
      <c r="F513" s="43" t="s">
        <v>521</v>
      </c>
      <c r="G513" s="43" t="s">
        <v>522</v>
      </c>
    </row>
    <row r="514" spans="2:7" s="43" customFormat="1">
      <c r="B514" s="596"/>
      <c r="G514" s="43" t="s">
        <v>523</v>
      </c>
    </row>
    <row r="515" spans="2:7" s="43" customFormat="1">
      <c r="B515" s="596"/>
      <c r="G515" s="43" t="s">
        <v>524</v>
      </c>
    </row>
    <row r="516" spans="2:7" s="43" customFormat="1">
      <c r="B516" s="596"/>
      <c r="G516" s="43" t="s">
        <v>525</v>
      </c>
    </row>
    <row r="517" spans="2:7" s="43" customFormat="1">
      <c r="B517" s="596"/>
      <c r="G517" s="43" t="s">
        <v>526</v>
      </c>
    </row>
    <row r="518" spans="2:7" s="43" customFormat="1">
      <c r="B518" s="596" t="s">
        <v>527</v>
      </c>
      <c r="F518" s="43" t="s">
        <v>493</v>
      </c>
      <c r="G518" s="43" t="s">
        <v>528</v>
      </c>
    </row>
    <row r="519" spans="2:7" s="43" customFormat="1">
      <c r="B519" s="596"/>
      <c r="F519" s="43" t="s">
        <v>495</v>
      </c>
      <c r="G519" s="43" t="s">
        <v>529</v>
      </c>
    </row>
    <row r="520" spans="2:7" s="43" customFormat="1">
      <c r="B520" s="596"/>
      <c r="D520" s="43" t="s">
        <v>497</v>
      </c>
      <c r="E520" s="43" t="s">
        <v>530</v>
      </c>
      <c r="F520" s="43" t="s">
        <v>531</v>
      </c>
      <c r="G520" s="43" t="s">
        <v>532</v>
      </c>
    </row>
    <row r="521" spans="2:7" s="43" customFormat="1">
      <c r="B521" s="596"/>
      <c r="G521" s="43" t="s">
        <v>533</v>
      </c>
    </row>
    <row r="522" spans="2:7" s="43" customFormat="1">
      <c r="B522" s="596"/>
      <c r="G522" s="43" t="s">
        <v>534</v>
      </c>
    </row>
    <row r="523" spans="2:7" s="43" customFormat="1">
      <c r="B523" s="596"/>
      <c r="G523" s="43" t="s">
        <v>535</v>
      </c>
    </row>
    <row r="529" spans="2:19" ht="17" thickBot="1">
      <c r="B529" s="3"/>
      <c r="C529" s="3"/>
      <c r="D529" s="3"/>
      <c r="E529" s="3"/>
      <c r="F529" s="3"/>
      <c r="G529" s="3"/>
      <c r="H529" s="3"/>
      <c r="I529" s="3"/>
      <c r="J529" s="3"/>
      <c r="K529" s="3"/>
      <c r="L529" s="3"/>
      <c r="M529" s="3"/>
    </row>
    <row r="530" spans="2:19" ht="17" thickTop="1"/>
    <row r="531" spans="2:19" s="122" customFormat="1">
      <c r="B531" s="122" t="s">
        <v>605</v>
      </c>
    </row>
    <row r="532" spans="2:19" s="43" customFormat="1"/>
    <row r="533" spans="2:19" s="122" customFormat="1">
      <c r="B533" s="194" t="s">
        <v>329</v>
      </c>
      <c r="C533" s="194" t="s">
        <v>330</v>
      </c>
      <c r="D533" s="194" t="s">
        <v>331</v>
      </c>
      <c r="E533" s="194" t="s">
        <v>332</v>
      </c>
      <c r="F533" s="194" t="s">
        <v>333</v>
      </c>
      <c r="G533" s="194" t="s">
        <v>334</v>
      </c>
      <c r="H533" s="194" t="s">
        <v>335</v>
      </c>
      <c r="I533" s="194" t="s">
        <v>280</v>
      </c>
      <c r="J533" s="194" t="s">
        <v>280</v>
      </c>
      <c r="K533" s="194" t="s">
        <v>336</v>
      </c>
      <c r="L533" s="195" t="s">
        <v>337</v>
      </c>
      <c r="M533" s="195" t="s">
        <v>338</v>
      </c>
      <c r="N533" s="195" t="s">
        <v>339</v>
      </c>
      <c r="O533" s="195" t="s">
        <v>340</v>
      </c>
      <c r="P533" s="195" t="s">
        <v>341</v>
      </c>
      <c r="Q533" s="195" t="s">
        <v>342</v>
      </c>
      <c r="R533" s="195" t="s">
        <v>343</v>
      </c>
      <c r="S533" s="195" t="s">
        <v>344</v>
      </c>
    </row>
    <row r="534" spans="2:19" s="43" customFormat="1">
      <c r="B534" s="196" t="s">
        <v>345</v>
      </c>
      <c r="C534" s="196" t="s">
        <v>346</v>
      </c>
      <c r="D534" s="196" t="s">
        <v>347</v>
      </c>
      <c r="E534" s="196" t="s">
        <v>348</v>
      </c>
      <c r="F534" s="196" t="s">
        <v>349</v>
      </c>
      <c r="G534" s="196" t="s">
        <v>350</v>
      </c>
      <c r="H534" s="196" t="s">
        <v>351</v>
      </c>
      <c r="I534" s="196" t="s">
        <v>352</v>
      </c>
      <c r="J534" s="196" t="s">
        <v>352</v>
      </c>
      <c r="K534" s="196" t="s">
        <v>353</v>
      </c>
    </row>
    <row r="535" spans="2:19" s="43" customFormat="1">
      <c r="B535" s="196" t="s">
        <v>354</v>
      </c>
      <c r="C535" s="196" t="s">
        <v>355</v>
      </c>
      <c r="D535" s="196" t="s">
        <v>356</v>
      </c>
      <c r="E535" s="196" t="s">
        <v>305</v>
      </c>
      <c r="F535" s="196" t="s">
        <v>357</v>
      </c>
      <c r="G535" s="196" t="s">
        <v>350</v>
      </c>
      <c r="H535" s="196" t="s">
        <v>358</v>
      </c>
      <c r="I535" s="196" t="s">
        <v>359</v>
      </c>
      <c r="J535" s="196" t="s">
        <v>359</v>
      </c>
      <c r="K535" s="196" t="s">
        <v>360</v>
      </c>
    </row>
    <row r="536" spans="2:19" s="43" customFormat="1">
      <c r="B536" s="196" t="s">
        <v>361</v>
      </c>
      <c r="C536" s="196" t="s">
        <v>355</v>
      </c>
      <c r="D536" s="196" t="s">
        <v>362</v>
      </c>
      <c r="E536" s="196" t="s">
        <v>214</v>
      </c>
      <c r="F536" s="196" t="s">
        <v>363</v>
      </c>
      <c r="G536" s="196" t="s">
        <v>350</v>
      </c>
      <c r="H536" s="196" t="s">
        <v>364</v>
      </c>
      <c r="I536" s="196" t="s">
        <v>359</v>
      </c>
      <c r="J536" s="196" t="s">
        <v>359</v>
      </c>
      <c r="K536" s="196" t="s">
        <v>365</v>
      </c>
    </row>
    <row r="537" spans="2:19" s="43" customFormat="1">
      <c r="B537" s="196" t="s">
        <v>366</v>
      </c>
      <c r="C537" s="196" t="s">
        <v>355</v>
      </c>
      <c r="D537" s="196" t="s">
        <v>367</v>
      </c>
      <c r="E537" s="196" t="s">
        <v>86</v>
      </c>
      <c r="F537" s="196" t="s">
        <v>368</v>
      </c>
      <c r="G537" s="196" t="s">
        <v>350</v>
      </c>
      <c r="H537" s="196" t="s">
        <v>364</v>
      </c>
      <c r="I537" s="196" t="s">
        <v>359</v>
      </c>
      <c r="J537" s="196" t="s">
        <v>359</v>
      </c>
      <c r="K537" s="196" t="s">
        <v>369</v>
      </c>
    </row>
    <row r="538" spans="2:19" s="43" customFormat="1">
      <c r="B538" s="196" t="s">
        <v>370</v>
      </c>
      <c r="C538" s="196" t="s">
        <v>371</v>
      </c>
      <c r="D538" s="196" t="s">
        <v>372</v>
      </c>
      <c r="E538" s="196" t="s">
        <v>11</v>
      </c>
      <c r="F538" s="196" t="s">
        <v>373</v>
      </c>
      <c r="G538" s="196" t="s">
        <v>350</v>
      </c>
      <c r="H538" s="196" t="s">
        <v>374</v>
      </c>
      <c r="I538" s="196" t="s">
        <v>302</v>
      </c>
      <c r="J538" s="196" t="s">
        <v>302</v>
      </c>
      <c r="K538" s="196" t="s">
        <v>375</v>
      </c>
    </row>
    <row r="539" spans="2:19" s="43" customFormat="1">
      <c r="B539" s="196" t="s">
        <v>376</v>
      </c>
      <c r="C539" s="196" t="s">
        <v>377</v>
      </c>
      <c r="D539" s="196" t="s">
        <v>378</v>
      </c>
      <c r="E539" s="196" t="s">
        <v>4</v>
      </c>
      <c r="F539" s="196" t="s">
        <v>379</v>
      </c>
      <c r="G539" s="196" t="s">
        <v>350</v>
      </c>
      <c r="H539" s="196" t="s">
        <v>380</v>
      </c>
      <c r="I539" s="196" t="s">
        <v>359</v>
      </c>
      <c r="J539" s="196" t="s">
        <v>359</v>
      </c>
      <c r="K539" s="196" t="s">
        <v>381</v>
      </c>
    </row>
    <row r="540" spans="2:19" s="43" customFormat="1">
      <c r="B540" s="196" t="s">
        <v>382</v>
      </c>
      <c r="C540" s="196" t="s">
        <v>383</v>
      </c>
      <c r="D540" s="196" t="s">
        <v>384</v>
      </c>
      <c r="E540" s="196" t="s">
        <v>385</v>
      </c>
      <c r="F540" s="196" t="s">
        <v>386</v>
      </c>
      <c r="G540" s="196" t="s">
        <v>350</v>
      </c>
      <c r="H540" s="196" t="s">
        <v>387</v>
      </c>
      <c r="I540" s="196" t="s">
        <v>359</v>
      </c>
      <c r="J540" s="196" t="s">
        <v>359</v>
      </c>
      <c r="K540" s="196" t="s">
        <v>388</v>
      </c>
    </row>
    <row r="541" spans="2:19" s="43" customFormat="1">
      <c r="B541" s="196" t="s">
        <v>389</v>
      </c>
      <c r="C541" s="196" t="s">
        <v>390</v>
      </c>
      <c r="D541" s="196" t="s">
        <v>391</v>
      </c>
      <c r="E541" s="196" t="s">
        <v>392</v>
      </c>
      <c r="F541" s="196" t="s">
        <v>393</v>
      </c>
      <c r="G541" s="196" t="s">
        <v>350</v>
      </c>
      <c r="H541" s="196" t="s">
        <v>394</v>
      </c>
      <c r="I541" s="196" t="s">
        <v>302</v>
      </c>
      <c r="J541" s="196" t="s">
        <v>302</v>
      </c>
      <c r="K541" s="196" t="s">
        <v>395</v>
      </c>
    </row>
  </sheetData>
  <mergeCells count="11">
    <mergeCell ref="H78:P78"/>
    <mergeCell ref="D103:G103"/>
    <mergeCell ref="H103:P103"/>
    <mergeCell ref="C138:D138"/>
    <mergeCell ref="C173:D173"/>
    <mergeCell ref="B476:B496"/>
    <mergeCell ref="B497:B517"/>
    <mergeCell ref="B518:B523"/>
    <mergeCell ref="B468:B475"/>
    <mergeCell ref="B61:G61"/>
    <mergeCell ref="D78:G78"/>
  </mergeCells>
  <hyperlinks>
    <hyperlink ref="M36" r:id="rId1" xr:uid="{6EF344D9-22A1-4943-99EE-3A9C77FABF93}"/>
    <hyperlink ref="M37" r:id="rId2" xr:uid="{CBEA450E-41F1-1E44-92C5-C1C9C52421B6}"/>
    <hyperlink ref="M38" r:id="rId3" location="technology" xr:uid="{494C891E-A1DB-624F-8AC1-262BE9267953}"/>
    <hyperlink ref="M39" r:id="rId4" xr:uid="{8C1B6E16-B25E-8348-A842-3774094AB8D8}"/>
    <hyperlink ref="M40" r:id="rId5" xr:uid="{FC9EF4B7-DD62-3E4F-B821-238AD22832E1}"/>
    <hyperlink ref="M41" r:id="rId6" xr:uid="{689B738C-3205-6E41-AABC-8AB05AD709D5}"/>
    <hyperlink ref="M42" r:id="rId7" xr:uid="{D1FE56A7-EB28-1F45-BDED-F04552799A51}"/>
    <hyperlink ref="M43" r:id="rId8" xr:uid="{DC1AAFFC-523E-9F4B-A1C5-6C990EB4322A}"/>
    <hyperlink ref="M44" r:id="rId9" xr:uid="{A77C95DF-82B2-6141-9D10-767840DB0F8C}"/>
    <hyperlink ref="M45" r:id="rId10" xr:uid="{9474341A-AA2F-7D44-9C6D-55F562FE6774}"/>
    <hyperlink ref="M46" r:id="rId11" xr:uid="{1A7DCE7E-B9F8-1149-B1BD-ACAD465F7826}"/>
    <hyperlink ref="M47" r:id="rId12" xr:uid="{97C7F9AD-9520-5B43-AFE5-32F939AC4DDC}"/>
    <hyperlink ref="M48" r:id="rId13" xr:uid="{F9BE5F27-F17D-3849-9A7A-4BB199B00461}"/>
    <hyperlink ref="M49" r:id="rId14" xr:uid="{0FCD9A3B-4CA2-0941-9B62-F83AB90DCF65}"/>
    <hyperlink ref="M50" r:id="rId15" xr:uid="{ABC8D6E4-F732-A748-88AB-32FC249ED3E5}"/>
    <hyperlink ref="M51" r:id="rId16" xr:uid="{776C1448-233D-624E-BB18-80F5CEC0AE98}"/>
    <hyperlink ref="M52" r:id="rId17" xr:uid="{2411471D-E477-6146-A0A1-AFABCE24945F}"/>
    <hyperlink ref="M53" r:id="rId18" xr:uid="{B84EC10B-63D5-F146-9694-ACDD5323FB9E}"/>
    <hyperlink ref="M54" r:id="rId19" xr:uid="{8C96032B-8F88-2740-A054-7699834EE1E8}"/>
    <hyperlink ref="M55" r:id="rId20" xr:uid="{8EF5A143-514D-8E4C-9175-11A5FF48E7C5}"/>
  </hyperlinks>
  <pageMargins left="0.7" right="0.7" top="0.78740157499999996" bottom="0.78740157499999996" header="0.3" footer="0.3"/>
  <drawing r:id="rId2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K 0 E A A B Q S w M E F A A A C A g A 2 Y p 1 V 2 7 I d C + m A A A A 9 g A A A B I A A A B D b 2 5 m a W c v U G F j a 2 F n Z S 5 4 b W y F j 7 E O g j A Y h F + F d K c t J R p D f s q g b p K Y m B j X p l R o h G J o s b y b g 4 / k K 4 h R 1 M 3 x 7 r 5 L 7 u 7 X G 2 R D U w c X 1 V n d m h R F m K J A G d k W 2 p Q p 6 t 0 x X K C M w 1 b I k y h V M M L G J o P V K a q c O y e E e O + x j 3 H b l Y R R G p F D v t n J S j U i 1 M Y 6 Y a R C n 1 b x v 4 U 4 7 F 9 j O M M R i 3 E 0 m 2 M K Z D I h 1 + Y L s H H v M / 0 x Y d n X r u 8 U L 1 S 4 W g O Z J J D 3 B / 4 A U E s D B B Q A A A g I A N m K d V e E J b e v + Q E A A C E U A A A T A A A A R m 9 y b X V s Y X M v U 2 V j d G l v b j E u b e 3 X w W 7 T M B w G 8 H u l v Y O V X V o p T h P b L U y I U w u I C x J q O S E O b v K n 8 0 j s y H a m d R N v w 5 v s x X A p A o T 0 I Q 7 j M J F L K / + / 1 L V / h 3 5 q o D o a Z 9 n m 9 F 4 9 O 5 u c T c K l 9 t S w 8 6 x 2 g t e 6 j 4 M n v j v w x v j 0 G N f G / 5 j 2 r b a W G t 5 7 d 5 W y w L V t u L E 8 X h K 3 F P k t e c e p M y G k 3 U P G n r O W 4 o S x t w O 1 L a X l K l w X a 1 c P H d k 4 f W l a K l b O x r Q I 0 2 z + L p A P 8 6 j j l b b 6 d v A 7 b / Z 7 s v M 1 h U / R 9 f O H P t 9 x E 1 E u S h 5 q s t o b l 1 a i T C + y L O p w n c 1 y 9 n 5 N r e l M J J 8 O n + V Z z l a u H T o b 0 l J d 5 O l i L t I m H r 5 d 7 u e i e O M s f Z j l 6 e r n 2 S u 6 / 2 I b 8 s d N N r 1 u j 9 c 9 9 E e c r d 6 l Z 7 d e 2 / D R + e 6 0 9 f b Q U 5 i e x H J 2 d 5 e d x l X 6 7 v Q x Y p F u 4 u c U f J 8 L M J d g r s B 8 A e b L N H 9 t 4 1 I V x 4 P 9 E j x B w V M U X K C g K m F S w U T A R M J E w W Q B E w h Q Q Y E K E l T Q Q E A D A Q 0 E N B D Q Q E A D A Q 0 E N B D Q Q E A D A Q 0 k N J D Q Q E I D C Q 0 k N J D Q Q E I D C Q 0 k N J D Q Q E E D B Q 0 U N F D Q Q E E D B Q 0 U N F D Q Q E E D 9 Z t B i r K G s t n E 2 D / 9 b v 6 7 z m J T M X v M n R V v 4 t h Z Y 2 e N n T V 2 1 t h Z / 0 1 n y U f d W X / 5 P + u F r V 1 j 7 D 4 t l 4 u y r M a e G n t q 7 K m x p 8 a e e t i e + g p Q S w M E F A A A C A g A 2 Y p 1 V w / K 6 a u k A A A A 6 Q A A A B M A A A B b Q 2 9 u d G V u d F 9 U e X B l c 1 0 u e G 1 s b Y 5 L D s I w D E S v E n m f u r B A C D V l A d y A C 0 T B / Y j m o 8 Z F 4 W w s O B J X I G 1 3 i K V n 5 n n m 8 3 p X x 2 Q H 8 a A x 9 t 4 p 2 B Q l C H L G 3 3 r X K p i 4 k X s 4 1 t X 1 G S i K H H V R Q c c c D o j R d G R 1 L H w g l 5 3 G j 1 Z z P s c W g z Z 3 3 R J u y 3 K H x j s m x 5 L n H 1 B X Z 2 r 0 N L C 4 p C y v t R k H c V p z c 5 U C p s S 4 y P i X s D 9 5 H c L Q G 8 3 Z x C R t l H Y h c R l e f w F Q S w E C F A M U A A A I C A D Z i n V X b s h 0 L 6 Y A A A D 2 A A A A E g A A A A A A A A A A A A A A p A E A A A A A Q 2 9 u Z m l n L 1 B h Y 2 t h Z 2 U u e G 1 s U E s B A h Q D F A A A C A g A 2 Y p 1 V 4 Q l t 6 / 5 A Q A A I R Q A A B M A A A A A A A A A A A A A A K Q B 1 g A A A E Z v c m 1 1 b G F z L 1 N l Y 3 R p b 2 4 x L m 1 Q S w E C F A M U A A A I C A D Z i n V X D 8 r p q 6 Q A A A D p A A A A E w A A A A A A A A A A A A A A p A E A A w A A W 0 N v b n R l b n R f V H l w Z X N d L n h t b F B L B Q Y A A A A A A w A D A M I A A A D V A w 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7 x v Q A A A A A A A M + 9 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S X N U e X B l R G V 0 Z W N 0 a W 9 u R W 5 h Y m x l Z C I g V m F s d W U 9 I n N U c n V l I i A v P j w v U 3 R h Y m x l R W 5 0 c m l l c z 4 8 L 0 l 0 Z W 0 + P E l 0 Z W 0 + P E l 0 Z W 1 M b 2 N h d G l v b j 4 8 S X R l b V R 5 c G U + R m 9 y b X V s Y T w v S X R l b V R 5 c G U + P E l 0 Z W 1 Q Y X R o P l N l Y 3 R p b 2 4 x L 2 N v M i 1 j Y X B 0 d X J l L W J 5 L W R p c m V j d C 1 h a X I t Y 2 F w d H V y Z S 1 w b G F u b m V k L X B y b 2 p l Y 3 R z L W F u Z C 1 p b i 1 0 a G U t b m V 0 L X p l c m 8 t Z W 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M S I g L z 4 8 R W 5 0 c n k g V H l w Z T 0 i R m l s b E V y c m 9 y Q 2 9 k Z S I g V m F s d W U 9 I n N V b m t u b 3 d u I i A v P j x F b n R y e S B U e X B l P S J G a W x s R X J y b 3 J D b 3 V u d C I g V m F s d W U 9 I m w w I i A v P j x F b n R y e S B U e X B l P S J G a W x s T G F z d F V w Z G F 0 Z W Q i I F Z h b H V l P S J k M j A y M y 0 x M S 0 y M V Q x N D o x M D o 0 N y 4 4 N j U 2 M z g w W i I g L z 4 8 R W 5 0 c n k g V H l w Z T 0 i R m l s b E N v b H V t b l R 5 c G V z I i B W Y W x 1 Z T 0 i c 0 J n W U d C Z 1 l E Q X d N R E F 3 T U R B d 0 1 E Q X d N R E F 3 T U R B d 0 1 E Q X d N R E F 3 T U R B d 0 1 E Q X d N R E F 3 T U R B d 0 1 E Q X d N R E F 3 T U R B d z 0 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L C Z x d W 9 0 O 0 N v b H V t b j I 3 J n F 1 b 3 Q 7 L C Z x d W 9 0 O 0 N v b H V t b j I 4 J n F 1 b 3 Q 7 L C Z x d W 9 0 O 0 N v b H V t b j I 5 J n F 1 b 3 Q 7 L C Z x d W 9 0 O 0 N v b H V t b j M w J n F 1 b 3 Q 7 L C Z x d W 9 0 O 0 N v b H V t b j M x J n F 1 b 3 Q 7 L C Z x d W 9 0 O 0 N v b H V t b j M y J n F 1 b 3 Q 7 L C Z x d W 9 0 O 0 N v b H V t b j M z J n F 1 b 3 Q 7 L C Z x d W 9 0 O 0 N v b H V t b j M 0 J n F 1 b 3 Q 7 L C Z x d W 9 0 O 0 N v b H V t b j M 1 J n F 1 b 3 Q 7 L C Z x d W 9 0 O 0 N v b H V t b j M 2 J n F 1 b 3 Q 7 L C Z x d W 9 0 O 0 N v b H V t b j M 3 J n F 1 b 3 Q 7 L C Z x d W 9 0 O 0 N v b H V t b j M 4 J n F 1 b 3 Q 7 L C Z x d W 9 0 O 0 N v b H V t b j M 5 J n F 1 b 3 Q 7 L C Z x d W 9 0 O 0 N v b H V t b j Q w J n F 1 b 3 Q 7 L C Z x d W 9 0 O 0 N v b H V t b j Q x J n F 1 b 3 Q 7 L C Z x d W 9 0 O 0 N v b H V t b j Q y J n F 1 b 3 Q 7 L C Z x d W 9 0 O 0 N v b H V t b j Q z J n F 1 b 3 Q 7 L C Z x d W 9 0 O 0 N v b H V t b j Q 0 J n F 1 b 3 Q 7 L C Z x d W 9 0 O 0 N v b H V t b j Q 1 J n F 1 b 3 Q 7 L C Z x d W 9 0 O 0 N v b H V t b j Q 2 J n F 1 b 3 Q 7 L C Z x d W 9 0 O 0 N v b H V t b j Q 3 J n F 1 b 3 Q 7 L C Z x d W 9 0 O 0 N v b H V t b j Q 4 J n F 1 b 3 Q 7 L C Z x d W 9 0 O 0 N v b H V t b j Q 5 J n F 1 b 3 Q 7 X S I g L z 4 8 R W 5 0 c n k g V H l w Z T 0 i R m l s b F N 0 Y X R 1 c y I g V m F s d W U 9 I n N D b 2 1 w b G V 0 Z S I g L z 4 8 R W 5 0 c n k g V H l w Z T 0 i U m V s Y X R p b 2 5 z a G l w S W 5 m b 0 N v b n R h a W 5 l c i I g V m F s d W U 9 I n N 7 J n F 1 b 3 Q 7 Y 2 9 s d W 1 u Q 2 9 1 b n Q m c X V v d D s 6 N D k s J n F 1 b 3 Q 7 a 2 V 5 Q 2 9 s d W 1 u T m F t Z X M m c X V v d D s 6 W 1 0 s J n F 1 b 3 Q 7 c X V l c n l S Z W x h d G l v b n N o a X B z J n F 1 b 3 Q 7 O l t d L C Z x d W 9 0 O 2 N v b H V t b k l k Z W 5 0 a X R p Z X M m c X V v d D s 6 W y Z x d W 9 0 O 1 N l Y 3 R p b 2 4 x L 2 N v M i 1 j Y X B 0 d X J l L W J 5 L W R p c m V j d C 1 h a X I t Y 2 F w d H V y Z S 1 w b G F u b m V k L X B y b 2 p l Y 3 R z L W F u Z C 1 p b i 1 0 a G U t b m V 0 L X p l c m 8 t Z W 1 p c 3 N p b 2 5 z L 0 F 1 d G 9 S Z W 1 v d m V k Q 2 9 s d W 1 u c z E u e 0 N v b H V t b j E s M H 0 m c X V v d D s s J n F 1 b 3 Q 7 U 2 V j d G l v b j E v Y 2 8 y L W N h c H R 1 c m U t Y n k t Z G l y Z W N 0 L W F p c i 1 j Y X B 0 d X J l L X B s Y W 5 u Z W Q t c H J v a m V j d H M t Y W 5 k L W l u L X R o Z S 1 u Z X Q t e m V y b y 1 l b W l z c 2 l v b n M v Q X V 0 b 1 J l b W 9 2 Z W R D b 2 x 1 b W 5 z M S 5 7 Q 2 9 s d W 1 u M i w x f S Z x d W 9 0 O y w m c X V v d D t T Z W N 0 a W 9 u M S 9 j b z I t Y 2 F w d H V y Z S 1 i e S 1 k a X J l Y 3 Q t Y W l y L W N h c H R 1 c m U t c G x h b m 5 l Z C 1 w c m 9 q Z W N 0 c y 1 h b m Q t a W 4 t d G h l L W 5 l d C 1 6 Z X J v L W V t a X N z a W 9 u c y 9 B d X R v U m V t b 3 Z l Z E N v b H V t b n M x L n t D b 2 x 1 b W 4 z L D J 9 J n F 1 b 3 Q 7 L C Z x d W 9 0 O 1 N l Y 3 R p b 2 4 x L 2 N v M i 1 j Y X B 0 d X J l L W J 5 L W R p c m V j d C 1 h a X I t Y 2 F w d H V y Z S 1 w b G F u b m V k L X B y b 2 p l Y 3 R z L W F u Z C 1 p b i 1 0 a G U t b m V 0 L X p l c m 8 t Z W 1 p c 3 N p b 2 5 z L 0 F 1 d G 9 S Z W 1 v d m V k Q 2 9 s d W 1 u c z E u e 0 N v b H V t b j Q s M 3 0 m c X V v d D s s J n F 1 b 3 Q 7 U 2 V j d G l v b j E v Y 2 8 y L W N h c H R 1 c m U t Y n k t Z G l y Z W N 0 L W F p c i 1 j Y X B 0 d X J l L X B s Y W 5 u Z W Q t c H J v a m V j d H M t Y W 5 k L W l u L X R o Z S 1 u Z X Q t e m V y b y 1 l b W l z c 2 l v b n M v Q X V 0 b 1 J l b W 9 2 Z W R D b 2 x 1 b W 5 z M S 5 7 Q 2 9 s d W 1 u N S w 0 f S Z x d W 9 0 O y w m c X V v d D t T Z W N 0 a W 9 u M S 9 j b z I t Y 2 F w d H V y Z S 1 i e S 1 k a X J l Y 3 Q t Y W l y L W N h c H R 1 c m U t c G x h b m 5 l Z C 1 w c m 9 q Z W N 0 c y 1 h b m Q t a W 4 t d G h l L W 5 l d C 1 6 Z X J v L W V t a X N z a W 9 u c y 9 B d X R v U m V t b 3 Z l Z E N v b H V t b n M x L n t D b 2 x 1 b W 4 2 L D V 9 J n F 1 b 3 Q 7 L C Z x d W 9 0 O 1 N l Y 3 R p b 2 4 x L 2 N v M i 1 j Y X B 0 d X J l L W J 5 L W R p c m V j d C 1 h a X I t Y 2 F w d H V y Z S 1 w b G F u b m V k L X B y b 2 p l Y 3 R z L W F u Z C 1 p b i 1 0 a G U t b m V 0 L X p l c m 8 t Z W 1 p c 3 N p b 2 5 z L 0 F 1 d G 9 S Z W 1 v d m V k Q 2 9 s d W 1 u c z E u e 0 N v b H V t b j c s N n 0 m c X V v d D s s J n F 1 b 3 Q 7 U 2 V j d G l v b j E v Y 2 8 y L W N h c H R 1 c m U t Y n k t Z G l y Z W N 0 L W F p c i 1 j Y X B 0 d X J l L X B s Y W 5 u Z W Q t c H J v a m V j d H M t Y W 5 k L W l u L X R o Z S 1 u Z X Q t e m V y b y 1 l b W l z c 2 l v b n M v Q X V 0 b 1 J l b W 9 2 Z W R D b 2 x 1 b W 5 z M S 5 7 Q 2 9 s d W 1 u O C w 3 f S Z x d W 9 0 O y w m c X V v d D t T Z W N 0 a W 9 u M S 9 j b z I t Y 2 F w d H V y Z S 1 i e S 1 k a X J l Y 3 Q t Y W l y L W N h c H R 1 c m U t c G x h b m 5 l Z C 1 w c m 9 q Z W N 0 c y 1 h b m Q t a W 4 t d G h l L W 5 l d C 1 6 Z X J v L W V t a X N z a W 9 u c y 9 B d X R v U m V t b 3 Z l Z E N v b H V t b n M x L n t D b 2 x 1 b W 4 5 L D h 9 J n F 1 b 3 Q 7 L C Z x d W 9 0 O 1 N l Y 3 R p b 2 4 x L 2 N v M i 1 j Y X B 0 d X J l L W J 5 L W R p c m V j d C 1 h a X I t Y 2 F w d H V y Z S 1 w b G F u b m V k L X B y b 2 p l Y 3 R z L W F u Z C 1 p b i 1 0 a G U t b m V 0 L X p l c m 8 t Z W 1 p c 3 N p b 2 5 z L 0 F 1 d G 9 S Z W 1 v d m V k Q 2 9 s d W 1 u c z E u e 0 N v b H V t b j E w L D l 9 J n F 1 b 3 Q 7 L C Z x d W 9 0 O 1 N l Y 3 R p b 2 4 x L 2 N v M i 1 j Y X B 0 d X J l L W J 5 L W R p c m V j d C 1 h a X I t Y 2 F w d H V y Z S 1 w b G F u b m V k L X B y b 2 p l Y 3 R z L W F u Z C 1 p b i 1 0 a G U t b m V 0 L X p l c m 8 t Z W 1 p c 3 N p b 2 5 z L 0 F 1 d G 9 S Z W 1 v d m V k Q 2 9 s d W 1 u c z E u e 0 N v b H V t b j E x L D E w f S Z x d W 9 0 O y w m c X V v d D t T Z W N 0 a W 9 u M S 9 j b z I t Y 2 F w d H V y Z S 1 i e S 1 k a X J l Y 3 Q t Y W l y L W N h c H R 1 c m U t c G x h b m 5 l Z C 1 w c m 9 q Z W N 0 c y 1 h b m Q t a W 4 t d G h l L W 5 l d C 1 6 Z X J v L W V t a X N z a W 9 u c y 9 B d X R v U m V t b 3 Z l Z E N v b H V t b n M x L n t D b 2 x 1 b W 4 x M i w x M X 0 m c X V v d D s s J n F 1 b 3 Q 7 U 2 V j d G l v b j E v Y 2 8 y L W N h c H R 1 c m U t Y n k t Z G l y Z W N 0 L W F p c i 1 j Y X B 0 d X J l L X B s Y W 5 u Z W Q t c H J v a m V j d H M t Y W 5 k L W l u L X R o Z S 1 u Z X Q t e m V y b y 1 l b W l z c 2 l v b n M v Q X V 0 b 1 J l b W 9 2 Z W R D b 2 x 1 b W 5 z M S 5 7 Q 2 9 s d W 1 u M T M s M T J 9 J n F 1 b 3 Q 7 L C Z x d W 9 0 O 1 N l Y 3 R p b 2 4 x L 2 N v M i 1 j Y X B 0 d X J l L W J 5 L W R p c m V j d C 1 h a X I t Y 2 F w d H V y Z S 1 w b G F u b m V k L X B y b 2 p l Y 3 R z L W F u Z C 1 p b i 1 0 a G U t b m V 0 L X p l c m 8 t Z W 1 p c 3 N p b 2 5 z L 0 F 1 d G 9 S Z W 1 v d m V k Q 2 9 s d W 1 u c z E u e 0 N v b H V t b j E 0 L D E z f S Z x d W 9 0 O y w m c X V v d D t T Z W N 0 a W 9 u M S 9 j b z I t Y 2 F w d H V y Z S 1 i e S 1 k a X J l Y 3 Q t Y W l y L W N h c H R 1 c m U t c G x h b m 5 l Z C 1 w c m 9 q Z W N 0 c y 1 h b m Q t a W 4 t d G h l L W 5 l d C 1 6 Z X J v L W V t a X N z a W 9 u c y 9 B d X R v U m V t b 3 Z l Z E N v b H V t b n M x L n t D b 2 x 1 b W 4 x N S w x N H 0 m c X V v d D s s J n F 1 b 3 Q 7 U 2 V j d G l v b j E v Y 2 8 y L W N h c H R 1 c m U t Y n k t Z G l y Z W N 0 L W F p c i 1 j Y X B 0 d X J l L X B s Y W 5 u Z W Q t c H J v a m V j d H M t Y W 5 k L W l u L X R o Z S 1 u Z X Q t e m V y b y 1 l b W l z c 2 l v b n M v Q X V 0 b 1 J l b W 9 2 Z W R D b 2 x 1 b W 5 z M S 5 7 Q 2 9 s d W 1 u M T Y s M T V 9 J n F 1 b 3 Q 7 L C Z x d W 9 0 O 1 N l Y 3 R p b 2 4 x L 2 N v M i 1 j Y X B 0 d X J l L W J 5 L W R p c m V j d C 1 h a X I t Y 2 F w d H V y Z S 1 w b G F u b m V k L X B y b 2 p l Y 3 R z L W F u Z C 1 p b i 1 0 a G U t b m V 0 L X p l c m 8 t Z W 1 p c 3 N p b 2 5 z L 0 F 1 d G 9 S Z W 1 v d m V k Q 2 9 s d W 1 u c z E u e 0 N v b H V t b j E 3 L D E 2 f S Z x d W 9 0 O y w m c X V v d D t T Z W N 0 a W 9 u M S 9 j b z I t Y 2 F w d H V y Z S 1 i e S 1 k a X J l Y 3 Q t Y W l y L W N h c H R 1 c m U t c G x h b m 5 l Z C 1 w c m 9 q Z W N 0 c y 1 h b m Q t a W 4 t d G h l L W 5 l d C 1 6 Z X J v L W V t a X N z a W 9 u c y 9 B d X R v U m V t b 3 Z l Z E N v b H V t b n M x L n t D b 2 x 1 b W 4 x O C w x N 3 0 m c X V v d D s s J n F 1 b 3 Q 7 U 2 V j d G l v b j E v Y 2 8 y L W N h c H R 1 c m U t Y n k t Z G l y Z W N 0 L W F p c i 1 j Y X B 0 d X J l L X B s Y W 5 u Z W Q t c H J v a m V j d H M t Y W 5 k L W l u L X R o Z S 1 u Z X Q t e m V y b y 1 l b W l z c 2 l v b n M v Q X V 0 b 1 J l b W 9 2 Z W R D b 2 x 1 b W 5 z M S 5 7 Q 2 9 s d W 1 u M T k s M T h 9 J n F 1 b 3 Q 7 L C Z x d W 9 0 O 1 N l Y 3 R p b 2 4 x L 2 N v M i 1 j Y X B 0 d X J l L W J 5 L W R p c m V j d C 1 h a X I t Y 2 F w d H V y Z S 1 w b G F u b m V k L X B y b 2 p l Y 3 R z L W F u Z C 1 p b i 1 0 a G U t b m V 0 L X p l c m 8 t Z W 1 p c 3 N p b 2 5 z L 0 F 1 d G 9 S Z W 1 v d m V k Q 2 9 s d W 1 u c z E u e 0 N v b H V t b j I w L D E 5 f S Z x d W 9 0 O y w m c X V v d D t T Z W N 0 a W 9 u M S 9 j b z I t Y 2 F w d H V y Z S 1 i e S 1 k a X J l Y 3 Q t Y W l y L W N h c H R 1 c m U t c G x h b m 5 l Z C 1 w c m 9 q Z W N 0 c y 1 h b m Q t a W 4 t d G h l L W 5 l d C 1 6 Z X J v L W V t a X N z a W 9 u c y 9 B d X R v U m V t b 3 Z l Z E N v b H V t b n M x L n t D b 2 x 1 b W 4 y M S w y M H 0 m c X V v d D s s J n F 1 b 3 Q 7 U 2 V j d G l v b j E v Y 2 8 y L W N h c H R 1 c m U t Y n k t Z G l y Z W N 0 L W F p c i 1 j Y X B 0 d X J l L X B s Y W 5 u Z W Q t c H J v a m V j d H M t Y W 5 k L W l u L X R o Z S 1 u Z X Q t e m V y b y 1 l b W l z c 2 l v b n M v Q X V 0 b 1 J l b W 9 2 Z W R D b 2 x 1 b W 5 z M S 5 7 Q 2 9 s d W 1 u M j I s M j F 9 J n F 1 b 3 Q 7 L C Z x d W 9 0 O 1 N l Y 3 R p b 2 4 x L 2 N v M i 1 j Y X B 0 d X J l L W J 5 L W R p c m V j d C 1 h a X I t Y 2 F w d H V y Z S 1 w b G F u b m V k L X B y b 2 p l Y 3 R z L W F u Z C 1 p b i 1 0 a G U t b m V 0 L X p l c m 8 t Z W 1 p c 3 N p b 2 5 z L 0 F 1 d G 9 S Z W 1 v d m V k Q 2 9 s d W 1 u c z E u e 0 N v b H V t b j I z L D I y f S Z x d W 9 0 O y w m c X V v d D t T Z W N 0 a W 9 u M S 9 j b z I t Y 2 F w d H V y Z S 1 i e S 1 k a X J l Y 3 Q t Y W l y L W N h c H R 1 c m U t c G x h b m 5 l Z C 1 w c m 9 q Z W N 0 c y 1 h b m Q t a W 4 t d G h l L W 5 l d C 1 6 Z X J v L W V t a X N z a W 9 u c y 9 B d X R v U m V t b 3 Z l Z E N v b H V t b n M x L n t D b 2 x 1 b W 4 y N C w y M 3 0 m c X V v d D s s J n F 1 b 3 Q 7 U 2 V j d G l v b j E v Y 2 8 y L W N h c H R 1 c m U t Y n k t Z G l y Z W N 0 L W F p c i 1 j Y X B 0 d X J l L X B s Y W 5 u Z W Q t c H J v a m V j d H M t Y W 5 k L W l u L X R o Z S 1 u Z X Q t e m V y b y 1 l b W l z c 2 l v b n M v Q X V 0 b 1 J l b W 9 2 Z W R D b 2 x 1 b W 5 z M S 5 7 Q 2 9 s d W 1 u M j U s M j R 9 J n F 1 b 3 Q 7 L C Z x d W 9 0 O 1 N l Y 3 R p b 2 4 x L 2 N v M i 1 j Y X B 0 d X J l L W J 5 L W R p c m V j d C 1 h a X I t Y 2 F w d H V y Z S 1 w b G F u b m V k L X B y b 2 p l Y 3 R z L W F u Z C 1 p b i 1 0 a G U t b m V 0 L X p l c m 8 t Z W 1 p c 3 N p b 2 5 z L 0 F 1 d G 9 S Z W 1 v d m V k Q 2 9 s d W 1 u c z E u e 0 N v b H V t b j I 2 L D I 1 f S Z x d W 9 0 O y w m c X V v d D t T Z W N 0 a W 9 u M S 9 j b z I t Y 2 F w d H V y Z S 1 i e S 1 k a X J l Y 3 Q t Y W l y L W N h c H R 1 c m U t c G x h b m 5 l Z C 1 w c m 9 q Z W N 0 c y 1 h b m Q t a W 4 t d G h l L W 5 l d C 1 6 Z X J v L W V t a X N z a W 9 u c y 9 B d X R v U m V t b 3 Z l Z E N v b H V t b n M x L n t D b 2 x 1 b W 4 y N y w y N n 0 m c X V v d D s s J n F 1 b 3 Q 7 U 2 V j d G l v b j E v Y 2 8 y L W N h c H R 1 c m U t Y n k t Z G l y Z W N 0 L W F p c i 1 j Y X B 0 d X J l L X B s Y W 5 u Z W Q t c H J v a m V j d H M t Y W 5 k L W l u L X R o Z S 1 u Z X Q t e m V y b y 1 l b W l z c 2 l v b n M v Q X V 0 b 1 J l b W 9 2 Z W R D b 2 x 1 b W 5 z M S 5 7 Q 2 9 s d W 1 u M j g s M j d 9 J n F 1 b 3 Q 7 L C Z x d W 9 0 O 1 N l Y 3 R p b 2 4 x L 2 N v M i 1 j Y X B 0 d X J l L W J 5 L W R p c m V j d C 1 h a X I t Y 2 F w d H V y Z S 1 w b G F u b m V k L X B y b 2 p l Y 3 R z L W F u Z C 1 p b i 1 0 a G U t b m V 0 L X p l c m 8 t Z W 1 p c 3 N p b 2 5 z L 0 F 1 d G 9 S Z W 1 v d m V k Q 2 9 s d W 1 u c z E u e 0 N v b H V t b j I 5 L D I 4 f S Z x d W 9 0 O y w m c X V v d D t T Z W N 0 a W 9 u M S 9 j b z I t Y 2 F w d H V y Z S 1 i e S 1 k a X J l Y 3 Q t Y W l y L W N h c H R 1 c m U t c G x h b m 5 l Z C 1 w c m 9 q Z W N 0 c y 1 h b m Q t a W 4 t d G h l L W 5 l d C 1 6 Z X J v L W V t a X N z a W 9 u c y 9 B d X R v U m V t b 3 Z l Z E N v b H V t b n M x L n t D b 2 x 1 b W 4 z M C w y O X 0 m c X V v d D s s J n F 1 b 3 Q 7 U 2 V j d G l v b j E v Y 2 8 y L W N h c H R 1 c m U t Y n k t Z G l y Z W N 0 L W F p c i 1 j Y X B 0 d X J l L X B s Y W 5 u Z W Q t c H J v a m V j d H M t Y W 5 k L W l u L X R o Z S 1 u Z X Q t e m V y b y 1 l b W l z c 2 l v b n M v Q X V 0 b 1 J l b W 9 2 Z W R D b 2 x 1 b W 5 z M S 5 7 Q 2 9 s d W 1 u M z E s M z B 9 J n F 1 b 3 Q 7 L C Z x d W 9 0 O 1 N l Y 3 R p b 2 4 x L 2 N v M i 1 j Y X B 0 d X J l L W J 5 L W R p c m V j d C 1 h a X I t Y 2 F w d H V y Z S 1 w b G F u b m V k L X B y b 2 p l Y 3 R z L W F u Z C 1 p b i 1 0 a G U t b m V 0 L X p l c m 8 t Z W 1 p c 3 N p b 2 5 z L 0 F 1 d G 9 S Z W 1 v d m V k Q 2 9 s d W 1 u c z E u e 0 N v b H V t b j M y L D M x f S Z x d W 9 0 O y w m c X V v d D t T Z W N 0 a W 9 u M S 9 j b z I t Y 2 F w d H V y Z S 1 i e S 1 k a X J l Y 3 Q t Y W l y L W N h c H R 1 c m U t c G x h b m 5 l Z C 1 w c m 9 q Z W N 0 c y 1 h b m Q t a W 4 t d G h l L W 5 l d C 1 6 Z X J v L W V t a X N z a W 9 u c y 9 B d X R v U m V t b 3 Z l Z E N v b H V t b n M x L n t D b 2 x 1 b W 4 z M y w z M n 0 m c X V v d D s s J n F 1 b 3 Q 7 U 2 V j d G l v b j E v Y 2 8 y L W N h c H R 1 c m U t Y n k t Z G l y Z W N 0 L W F p c i 1 j Y X B 0 d X J l L X B s Y W 5 u Z W Q t c H J v a m V j d H M t Y W 5 k L W l u L X R o Z S 1 u Z X Q t e m V y b y 1 l b W l z c 2 l v b n M v Q X V 0 b 1 J l b W 9 2 Z W R D b 2 x 1 b W 5 z M S 5 7 Q 2 9 s d W 1 u M z Q s M z N 9 J n F 1 b 3 Q 7 L C Z x d W 9 0 O 1 N l Y 3 R p b 2 4 x L 2 N v M i 1 j Y X B 0 d X J l L W J 5 L W R p c m V j d C 1 h a X I t Y 2 F w d H V y Z S 1 w b G F u b m V k L X B y b 2 p l Y 3 R z L W F u Z C 1 p b i 1 0 a G U t b m V 0 L X p l c m 8 t Z W 1 p c 3 N p b 2 5 z L 0 F 1 d G 9 S Z W 1 v d m V k Q 2 9 s d W 1 u c z E u e 0 N v b H V t b j M 1 L D M 0 f S Z x d W 9 0 O y w m c X V v d D t T Z W N 0 a W 9 u M S 9 j b z I t Y 2 F w d H V y Z S 1 i e S 1 k a X J l Y 3 Q t Y W l y L W N h c H R 1 c m U t c G x h b m 5 l Z C 1 w c m 9 q Z W N 0 c y 1 h b m Q t a W 4 t d G h l L W 5 l d C 1 6 Z X J v L W V t a X N z a W 9 u c y 9 B d X R v U m V t b 3 Z l Z E N v b H V t b n M x L n t D b 2 x 1 b W 4 z N i w z N X 0 m c X V v d D s s J n F 1 b 3 Q 7 U 2 V j d G l v b j E v Y 2 8 y L W N h c H R 1 c m U t Y n k t Z G l y Z W N 0 L W F p c i 1 j Y X B 0 d X J l L X B s Y W 5 u Z W Q t c H J v a m V j d H M t Y W 5 k L W l u L X R o Z S 1 u Z X Q t e m V y b y 1 l b W l z c 2 l v b n M v Q X V 0 b 1 J l b W 9 2 Z W R D b 2 x 1 b W 5 z M S 5 7 Q 2 9 s d W 1 u M z c s M z Z 9 J n F 1 b 3 Q 7 L C Z x d W 9 0 O 1 N l Y 3 R p b 2 4 x L 2 N v M i 1 j Y X B 0 d X J l L W J 5 L W R p c m V j d C 1 h a X I t Y 2 F w d H V y Z S 1 w b G F u b m V k L X B y b 2 p l Y 3 R z L W F u Z C 1 p b i 1 0 a G U t b m V 0 L X p l c m 8 t Z W 1 p c 3 N p b 2 5 z L 0 F 1 d G 9 S Z W 1 v d m V k Q 2 9 s d W 1 u c z E u e 0 N v b H V t b j M 4 L D M 3 f S Z x d W 9 0 O y w m c X V v d D t T Z W N 0 a W 9 u M S 9 j b z I t Y 2 F w d H V y Z S 1 i e S 1 k a X J l Y 3 Q t Y W l y L W N h c H R 1 c m U t c G x h b m 5 l Z C 1 w c m 9 q Z W N 0 c y 1 h b m Q t a W 4 t d G h l L W 5 l d C 1 6 Z X J v L W V t a X N z a W 9 u c y 9 B d X R v U m V t b 3 Z l Z E N v b H V t b n M x L n t D b 2 x 1 b W 4 z O S w z O H 0 m c X V v d D s s J n F 1 b 3 Q 7 U 2 V j d G l v b j E v Y 2 8 y L W N h c H R 1 c m U t Y n k t Z G l y Z W N 0 L W F p c i 1 j Y X B 0 d X J l L X B s Y W 5 u Z W Q t c H J v a m V j d H M t Y W 5 k L W l u L X R o Z S 1 u Z X Q t e m V y b y 1 l b W l z c 2 l v b n M v Q X V 0 b 1 J l b W 9 2 Z W R D b 2 x 1 b W 5 z M S 5 7 Q 2 9 s d W 1 u N D A s M z l 9 J n F 1 b 3 Q 7 L C Z x d W 9 0 O 1 N l Y 3 R p b 2 4 x L 2 N v M i 1 j Y X B 0 d X J l L W J 5 L W R p c m V j d C 1 h a X I t Y 2 F w d H V y Z S 1 w b G F u b m V k L X B y b 2 p l Y 3 R z L W F u Z C 1 p b i 1 0 a G U t b m V 0 L X p l c m 8 t Z W 1 p c 3 N p b 2 5 z L 0 F 1 d G 9 S Z W 1 v d m V k Q 2 9 s d W 1 u c z E u e 0 N v b H V t b j Q x L D Q w f S Z x d W 9 0 O y w m c X V v d D t T Z W N 0 a W 9 u M S 9 j b z I t Y 2 F w d H V y Z S 1 i e S 1 k a X J l Y 3 Q t Y W l y L W N h c H R 1 c m U t c G x h b m 5 l Z C 1 w c m 9 q Z W N 0 c y 1 h b m Q t a W 4 t d G h l L W 5 l d C 1 6 Z X J v L W V t a X N z a W 9 u c y 9 B d X R v U m V t b 3 Z l Z E N v b H V t b n M x L n t D b 2 x 1 b W 4 0 M i w 0 M X 0 m c X V v d D s s J n F 1 b 3 Q 7 U 2 V j d G l v b j E v Y 2 8 y L W N h c H R 1 c m U t Y n k t Z G l y Z W N 0 L W F p c i 1 j Y X B 0 d X J l L X B s Y W 5 u Z W Q t c H J v a m V j d H M t Y W 5 k L W l u L X R o Z S 1 u Z X Q t e m V y b y 1 l b W l z c 2 l v b n M v Q X V 0 b 1 J l b W 9 2 Z W R D b 2 x 1 b W 5 z M S 5 7 Q 2 9 s d W 1 u N D M s N D J 9 J n F 1 b 3 Q 7 L C Z x d W 9 0 O 1 N l Y 3 R p b 2 4 x L 2 N v M i 1 j Y X B 0 d X J l L W J 5 L W R p c m V j d C 1 h a X I t Y 2 F w d H V y Z S 1 w b G F u b m V k L X B y b 2 p l Y 3 R z L W F u Z C 1 p b i 1 0 a G U t b m V 0 L X p l c m 8 t Z W 1 p c 3 N p b 2 5 z L 0 F 1 d G 9 S Z W 1 v d m V k Q 2 9 s d W 1 u c z E u e 0 N v b H V t b j Q 0 L D Q z f S Z x d W 9 0 O y w m c X V v d D t T Z W N 0 a W 9 u M S 9 j b z I t Y 2 F w d H V y Z S 1 i e S 1 k a X J l Y 3 Q t Y W l y L W N h c H R 1 c m U t c G x h b m 5 l Z C 1 w c m 9 q Z W N 0 c y 1 h b m Q t a W 4 t d G h l L W 5 l d C 1 6 Z X J v L W V t a X N z a W 9 u c y 9 B d X R v U m V t b 3 Z l Z E N v b H V t b n M x L n t D b 2 x 1 b W 4 0 N S w 0 N H 0 m c X V v d D s s J n F 1 b 3 Q 7 U 2 V j d G l v b j E v Y 2 8 y L W N h c H R 1 c m U t Y n k t Z G l y Z W N 0 L W F p c i 1 j Y X B 0 d X J l L X B s Y W 5 u Z W Q t c H J v a m V j d H M t Y W 5 k L W l u L X R o Z S 1 u Z X Q t e m V y b y 1 l b W l z c 2 l v b n M v Q X V 0 b 1 J l b W 9 2 Z W R D b 2 x 1 b W 5 z M S 5 7 Q 2 9 s d W 1 u N D Y s N D V 9 J n F 1 b 3 Q 7 L C Z x d W 9 0 O 1 N l Y 3 R p b 2 4 x L 2 N v M i 1 j Y X B 0 d X J l L W J 5 L W R p c m V j d C 1 h a X I t Y 2 F w d H V y Z S 1 w b G F u b m V k L X B y b 2 p l Y 3 R z L W F u Z C 1 p b i 1 0 a G U t b m V 0 L X p l c m 8 t Z W 1 p c 3 N p b 2 5 z L 0 F 1 d G 9 S Z W 1 v d m V k Q 2 9 s d W 1 u c z E u e 0 N v b H V t b j Q 3 L D Q 2 f S Z x d W 9 0 O y w m c X V v d D t T Z W N 0 a W 9 u M S 9 j b z I t Y 2 F w d H V y Z S 1 i e S 1 k a X J l Y 3 Q t Y W l y L W N h c H R 1 c m U t c G x h b m 5 l Z C 1 w c m 9 q Z W N 0 c y 1 h b m Q t a W 4 t d G h l L W 5 l d C 1 6 Z X J v L W V t a X N z a W 9 u c y 9 B d X R v U m V t b 3 Z l Z E N v b H V t b n M x L n t D b 2 x 1 b W 4 0 O C w 0 N 3 0 m c X V v d D s s J n F 1 b 3 Q 7 U 2 V j d G l v b j E v Y 2 8 y L W N h c H R 1 c m U t Y n k t Z G l y Z W N 0 L W F p c i 1 j Y X B 0 d X J l L X B s Y W 5 u Z W Q t c H J v a m V j d H M t Y W 5 k L W l u L X R o Z S 1 u Z X Q t e m V y b y 1 l b W l z c 2 l v b n M v Q X V 0 b 1 J l b W 9 2 Z W R D b 2 x 1 b W 5 z M S 5 7 Q 2 9 s d W 1 u N D k s N D h 9 J n F 1 b 3 Q 7 X S w m c X V v d D t D b 2 x 1 b W 5 D b 3 V u d C Z x d W 9 0 O z o 0 O S w m c X V v d D t L Z X l D b 2 x 1 b W 5 O Y W 1 l c y Z x d W 9 0 O z p b X S w m c X V v d D t D b 2 x 1 b W 5 J Z G V u d G l 0 a W V z J n F 1 b 3 Q 7 O l s m c X V v d D t T Z W N 0 a W 9 u M S 9 j b z I t Y 2 F w d H V y Z S 1 i e S 1 k a X J l Y 3 Q t Y W l y L W N h c H R 1 c m U t c G x h b m 5 l Z C 1 w c m 9 q Z W N 0 c y 1 h b m Q t a W 4 t d G h l L W 5 l d C 1 6 Z X J v L W V t a X N z a W 9 u c y 9 B d X R v U m V t b 3 Z l Z E N v b H V t b n M x L n t D b 2 x 1 b W 4 x L D B 9 J n F 1 b 3 Q 7 L C Z x d W 9 0 O 1 N l Y 3 R p b 2 4 x L 2 N v M i 1 j Y X B 0 d X J l L W J 5 L W R p c m V j d C 1 h a X I t Y 2 F w d H V y Z S 1 w b G F u b m V k L X B y b 2 p l Y 3 R z L W F u Z C 1 p b i 1 0 a G U t b m V 0 L X p l c m 8 t Z W 1 p c 3 N p b 2 5 z L 0 F 1 d G 9 S Z W 1 v d m V k Q 2 9 s d W 1 u c z E u e 0 N v b H V t b j I s M X 0 m c X V v d D s s J n F 1 b 3 Q 7 U 2 V j d G l v b j E v Y 2 8 y L W N h c H R 1 c m U t Y n k t Z G l y Z W N 0 L W F p c i 1 j Y X B 0 d X J l L X B s Y W 5 u Z W Q t c H J v a m V j d H M t Y W 5 k L W l u L X R o Z S 1 u Z X Q t e m V y b y 1 l b W l z c 2 l v b n M v Q X V 0 b 1 J l b W 9 2 Z W R D b 2 x 1 b W 5 z M S 5 7 Q 2 9 s d W 1 u M y w y f S Z x d W 9 0 O y w m c X V v d D t T Z W N 0 a W 9 u M S 9 j b z I t Y 2 F w d H V y Z S 1 i e S 1 k a X J l Y 3 Q t Y W l y L W N h c H R 1 c m U t c G x h b m 5 l Z C 1 w c m 9 q Z W N 0 c y 1 h b m Q t a W 4 t d G h l L W 5 l d C 1 6 Z X J v L W V t a X N z a W 9 u c y 9 B d X R v U m V t b 3 Z l Z E N v b H V t b n M x L n t D b 2 x 1 b W 4 0 L D N 9 J n F 1 b 3 Q 7 L C Z x d W 9 0 O 1 N l Y 3 R p b 2 4 x L 2 N v M i 1 j Y X B 0 d X J l L W J 5 L W R p c m V j d C 1 h a X I t Y 2 F w d H V y Z S 1 w b G F u b m V k L X B y b 2 p l Y 3 R z L W F u Z C 1 p b i 1 0 a G U t b m V 0 L X p l c m 8 t Z W 1 p c 3 N p b 2 5 z L 0 F 1 d G 9 S Z W 1 v d m V k Q 2 9 s d W 1 u c z E u e 0 N v b H V t b j U s N H 0 m c X V v d D s s J n F 1 b 3 Q 7 U 2 V j d G l v b j E v Y 2 8 y L W N h c H R 1 c m U t Y n k t Z G l y Z W N 0 L W F p c i 1 j Y X B 0 d X J l L X B s Y W 5 u Z W Q t c H J v a m V j d H M t Y W 5 k L W l u L X R o Z S 1 u Z X Q t e m V y b y 1 l b W l z c 2 l v b n M v Q X V 0 b 1 J l b W 9 2 Z W R D b 2 x 1 b W 5 z M S 5 7 Q 2 9 s d W 1 u N i w 1 f S Z x d W 9 0 O y w m c X V v d D t T Z W N 0 a W 9 u M S 9 j b z I t Y 2 F w d H V y Z S 1 i e S 1 k a X J l Y 3 Q t Y W l y L W N h c H R 1 c m U t c G x h b m 5 l Z C 1 w c m 9 q Z W N 0 c y 1 h b m Q t a W 4 t d G h l L W 5 l d C 1 6 Z X J v L W V t a X N z a W 9 u c y 9 B d X R v U m V t b 3 Z l Z E N v b H V t b n M x L n t D b 2 x 1 b W 4 3 L D Z 9 J n F 1 b 3 Q 7 L C Z x d W 9 0 O 1 N l Y 3 R p b 2 4 x L 2 N v M i 1 j Y X B 0 d X J l L W J 5 L W R p c m V j d C 1 h a X I t Y 2 F w d H V y Z S 1 w b G F u b m V k L X B y b 2 p l Y 3 R z L W F u Z C 1 p b i 1 0 a G U t b m V 0 L X p l c m 8 t Z W 1 p c 3 N p b 2 5 z L 0 F 1 d G 9 S Z W 1 v d m V k Q 2 9 s d W 1 u c z E u e 0 N v b H V t b j g s N 3 0 m c X V v d D s s J n F 1 b 3 Q 7 U 2 V j d G l v b j E v Y 2 8 y L W N h c H R 1 c m U t Y n k t Z G l y Z W N 0 L W F p c i 1 j Y X B 0 d X J l L X B s Y W 5 u Z W Q t c H J v a m V j d H M t Y W 5 k L W l u L X R o Z S 1 u Z X Q t e m V y b y 1 l b W l z c 2 l v b n M v Q X V 0 b 1 J l b W 9 2 Z W R D b 2 x 1 b W 5 z M S 5 7 Q 2 9 s d W 1 u O S w 4 f S Z x d W 9 0 O y w m c X V v d D t T Z W N 0 a W 9 u M S 9 j b z I t Y 2 F w d H V y Z S 1 i e S 1 k a X J l Y 3 Q t Y W l y L W N h c H R 1 c m U t c G x h b m 5 l Z C 1 w c m 9 q Z W N 0 c y 1 h b m Q t a W 4 t d G h l L W 5 l d C 1 6 Z X J v L W V t a X N z a W 9 u c y 9 B d X R v U m V t b 3 Z l Z E N v b H V t b n M x L n t D b 2 x 1 b W 4 x M C w 5 f S Z x d W 9 0 O y w m c X V v d D t T Z W N 0 a W 9 u M S 9 j b z I t Y 2 F w d H V y Z S 1 i e S 1 k a X J l Y 3 Q t Y W l y L W N h c H R 1 c m U t c G x h b m 5 l Z C 1 w c m 9 q Z W N 0 c y 1 h b m Q t a W 4 t d G h l L W 5 l d C 1 6 Z X J v L W V t a X N z a W 9 u c y 9 B d X R v U m V t b 3 Z l Z E N v b H V t b n M x L n t D b 2 x 1 b W 4 x M S w x M H 0 m c X V v d D s s J n F 1 b 3 Q 7 U 2 V j d G l v b j E v Y 2 8 y L W N h c H R 1 c m U t Y n k t Z G l y Z W N 0 L W F p c i 1 j Y X B 0 d X J l L X B s Y W 5 u Z W Q t c H J v a m V j d H M t Y W 5 k L W l u L X R o Z S 1 u Z X Q t e m V y b y 1 l b W l z c 2 l v b n M v Q X V 0 b 1 J l b W 9 2 Z W R D b 2 x 1 b W 5 z M S 5 7 Q 2 9 s d W 1 u M T I s M T F 9 J n F 1 b 3 Q 7 L C Z x d W 9 0 O 1 N l Y 3 R p b 2 4 x L 2 N v M i 1 j Y X B 0 d X J l L W J 5 L W R p c m V j d C 1 h a X I t Y 2 F w d H V y Z S 1 w b G F u b m V k L X B y b 2 p l Y 3 R z L W F u Z C 1 p b i 1 0 a G U t b m V 0 L X p l c m 8 t Z W 1 p c 3 N p b 2 5 z L 0 F 1 d G 9 S Z W 1 v d m V k Q 2 9 s d W 1 u c z E u e 0 N v b H V t b j E z L D E y f S Z x d W 9 0 O y w m c X V v d D t T Z W N 0 a W 9 u M S 9 j b z I t Y 2 F w d H V y Z S 1 i e S 1 k a X J l Y 3 Q t Y W l y L W N h c H R 1 c m U t c G x h b m 5 l Z C 1 w c m 9 q Z W N 0 c y 1 h b m Q t a W 4 t d G h l L W 5 l d C 1 6 Z X J v L W V t a X N z a W 9 u c y 9 B d X R v U m V t b 3 Z l Z E N v b H V t b n M x L n t D b 2 x 1 b W 4 x N C w x M 3 0 m c X V v d D s s J n F 1 b 3 Q 7 U 2 V j d G l v b j E v Y 2 8 y L W N h c H R 1 c m U t Y n k t Z G l y Z W N 0 L W F p c i 1 j Y X B 0 d X J l L X B s Y W 5 u Z W Q t c H J v a m V j d H M t Y W 5 k L W l u L X R o Z S 1 u Z X Q t e m V y b y 1 l b W l z c 2 l v b n M v Q X V 0 b 1 J l b W 9 2 Z W R D b 2 x 1 b W 5 z M S 5 7 Q 2 9 s d W 1 u M T U s M T R 9 J n F 1 b 3 Q 7 L C Z x d W 9 0 O 1 N l Y 3 R p b 2 4 x L 2 N v M i 1 j Y X B 0 d X J l L W J 5 L W R p c m V j d C 1 h a X I t Y 2 F w d H V y Z S 1 w b G F u b m V k L X B y b 2 p l Y 3 R z L W F u Z C 1 p b i 1 0 a G U t b m V 0 L X p l c m 8 t Z W 1 p c 3 N p b 2 5 z L 0 F 1 d G 9 S Z W 1 v d m V k Q 2 9 s d W 1 u c z E u e 0 N v b H V t b j E 2 L D E 1 f S Z x d W 9 0 O y w m c X V v d D t T Z W N 0 a W 9 u M S 9 j b z I t Y 2 F w d H V y Z S 1 i e S 1 k a X J l Y 3 Q t Y W l y L W N h c H R 1 c m U t c G x h b m 5 l Z C 1 w c m 9 q Z W N 0 c y 1 h b m Q t a W 4 t d G h l L W 5 l d C 1 6 Z X J v L W V t a X N z a W 9 u c y 9 B d X R v U m V t b 3 Z l Z E N v b H V t b n M x L n t D b 2 x 1 b W 4 x N y w x N n 0 m c X V v d D s s J n F 1 b 3 Q 7 U 2 V j d G l v b j E v Y 2 8 y L W N h c H R 1 c m U t Y n k t Z G l y Z W N 0 L W F p c i 1 j Y X B 0 d X J l L X B s Y W 5 u Z W Q t c H J v a m V j d H M t Y W 5 k L W l u L X R o Z S 1 u Z X Q t e m V y b y 1 l b W l z c 2 l v b n M v Q X V 0 b 1 J l b W 9 2 Z W R D b 2 x 1 b W 5 z M S 5 7 Q 2 9 s d W 1 u M T g s M T d 9 J n F 1 b 3 Q 7 L C Z x d W 9 0 O 1 N l Y 3 R p b 2 4 x L 2 N v M i 1 j Y X B 0 d X J l L W J 5 L W R p c m V j d C 1 h a X I t Y 2 F w d H V y Z S 1 w b G F u b m V k L X B y b 2 p l Y 3 R z L W F u Z C 1 p b i 1 0 a G U t b m V 0 L X p l c m 8 t Z W 1 p c 3 N p b 2 5 z L 0 F 1 d G 9 S Z W 1 v d m V k Q 2 9 s d W 1 u c z E u e 0 N v b H V t b j E 5 L D E 4 f S Z x d W 9 0 O y w m c X V v d D t T Z W N 0 a W 9 u M S 9 j b z I t Y 2 F w d H V y Z S 1 i e S 1 k a X J l Y 3 Q t Y W l y L W N h c H R 1 c m U t c G x h b m 5 l Z C 1 w c m 9 q Z W N 0 c y 1 h b m Q t a W 4 t d G h l L W 5 l d C 1 6 Z X J v L W V t a X N z a W 9 u c y 9 B d X R v U m V t b 3 Z l Z E N v b H V t b n M x L n t D b 2 x 1 b W 4 y M C w x O X 0 m c X V v d D s s J n F 1 b 3 Q 7 U 2 V j d G l v b j E v Y 2 8 y L W N h c H R 1 c m U t Y n k t Z G l y Z W N 0 L W F p c i 1 j Y X B 0 d X J l L X B s Y W 5 u Z W Q t c H J v a m V j d H M t Y W 5 k L W l u L X R o Z S 1 u Z X Q t e m V y b y 1 l b W l z c 2 l v b n M v Q X V 0 b 1 J l b W 9 2 Z W R D b 2 x 1 b W 5 z M S 5 7 Q 2 9 s d W 1 u M j E s M j B 9 J n F 1 b 3 Q 7 L C Z x d W 9 0 O 1 N l Y 3 R p b 2 4 x L 2 N v M i 1 j Y X B 0 d X J l L W J 5 L W R p c m V j d C 1 h a X I t Y 2 F w d H V y Z S 1 w b G F u b m V k L X B y b 2 p l Y 3 R z L W F u Z C 1 p b i 1 0 a G U t b m V 0 L X p l c m 8 t Z W 1 p c 3 N p b 2 5 z L 0 F 1 d G 9 S Z W 1 v d m V k Q 2 9 s d W 1 u c z E u e 0 N v b H V t b j I y L D I x f S Z x d W 9 0 O y w m c X V v d D t T Z W N 0 a W 9 u M S 9 j b z I t Y 2 F w d H V y Z S 1 i e S 1 k a X J l Y 3 Q t Y W l y L W N h c H R 1 c m U t c G x h b m 5 l Z C 1 w c m 9 q Z W N 0 c y 1 h b m Q t a W 4 t d G h l L W 5 l d C 1 6 Z X J v L W V t a X N z a W 9 u c y 9 B d X R v U m V t b 3 Z l Z E N v b H V t b n M x L n t D b 2 x 1 b W 4 y M y w y M n 0 m c X V v d D s s J n F 1 b 3 Q 7 U 2 V j d G l v b j E v Y 2 8 y L W N h c H R 1 c m U t Y n k t Z G l y Z W N 0 L W F p c i 1 j Y X B 0 d X J l L X B s Y W 5 u Z W Q t c H J v a m V j d H M t Y W 5 k L W l u L X R o Z S 1 u Z X Q t e m V y b y 1 l b W l z c 2 l v b n M v Q X V 0 b 1 J l b W 9 2 Z W R D b 2 x 1 b W 5 z M S 5 7 Q 2 9 s d W 1 u M j Q s M j N 9 J n F 1 b 3 Q 7 L C Z x d W 9 0 O 1 N l Y 3 R p b 2 4 x L 2 N v M i 1 j Y X B 0 d X J l L W J 5 L W R p c m V j d C 1 h a X I t Y 2 F w d H V y Z S 1 w b G F u b m V k L X B y b 2 p l Y 3 R z L W F u Z C 1 p b i 1 0 a G U t b m V 0 L X p l c m 8 t Z W 1 p c 3 N p b 2 5 z L 0 F 1 d G 9 S Z W 1 v d m V k Q 2 9 s d W 1 u c z E u e 0 N v b H V t b j I 1 L D I 0 f S Z x d W 9 0 O y w m c X V v d D t T Z W N 0 a W 9 u M S 9 j b z I t Y 2 F w d H V y Z S 1 i e S 1 k a X J l Y 3 Q t Y W l y L W N h c H R 1 c m U t c G x h b m 5 l Z C 1 w c m 9 q Z W N 0 c y 1 h b m Q t a W 4 t d G h l L W 5 l d C 1 6 Z X J v L W V t a X N z a W 9 u c y 9 B d X R v U m V t b 3 Z l Z E N v b H V t b n M x L n t D b 2 x 1 b W 4 y N i w y N X 0 m c X V v d D s s J n F 1 b 3 Q 7 U 2 V j d G l v b j E v Y 2 8 y L W N h c H R 1 c m U t Y n k t Z G l y Z W N 0 L W F p c i 1 j Y X B 0 d X J l L X B s Y W 5 u Z W Q t c H J v a m V j d H M t Y W 5 k L W l u L X R o Z S 1 u Z X Q t e m V y b y 1 l b W l z c 2 l v b n M v Q X V 0 b 1 J l b W 9 2 Z W R D b 2 x 1 b W 5 z M S 5 7 Q 2 9 s d W 1 u M j c s M j Z 9 J n F 1 b 3 Q 7 L C Z x d W 9 0 O 1 N l Y 3 R p b 2 4 x L 2 N v M i 1 j Y X B 0 d X J l L W J 5 L W R p c m V j d C 1 h a X I t Y 2 F w d H V y Z S 1 w b G F u b m V k L X B y b 2 p l Y 3 R z L W F u Z C 1 p b i 1 0 a G U t b m V 0 L X p l c m 8 t Z W 1 p c 3 N p b 2 5 z L 0 F 1 d G 9 S Z W 1 v d m V k Q 2 9 s d W 1 u c z E u e 0 N v b H V t b j I 4 L D I 3 f S Z x d W 9 0 O y w m c X V v d D t T Z W N 0 a W 9 u M S 9 j b z I t Y 2 F w d H V y Z S 1 i e S 1 k a X J l Y 3 Q t Y W l y L W N h c H R 1 c m U t c G x h b m 5 l Z C 1 w c m 9 q Z W N 0 c y 1 h b m Q t a W 4 t d G h l L W 5 l d C 1 6 Z X J v L W V t a X N z a W 9 u c y 9 B d X R v U m V t b 3 Z l Z E N v b H V t b n M x L n t D b 2 x 1 b W 4 y O S w y O H 0 m c X V v d D s s J n F 1 b 3 Q 7 U 2 V j d G l v b j E v Y 2 8 y L W N h c H R 1 c m U t Y n k t Z G l y Z W N 0 L W F p c i 1 j Y X B 0 d X J l L X B s Y W 5 u Z W Q t c H J v a m V j d H M t Y W 5 k L W l u L X R o Z S 1 u Z X Q t e m V y b y 1 l b W l z c 2 l v b n M v Q X V 0 b 1 J l b W 9 2 Z W R D b 2 x 1 b W 5 z M S 5 7 Q 2 9 s d W 1 u M z A s M j l 9 J n F 1 b 3 Q 7 L C Z x d W 9 0 O 1 N l Y 3 R p b 2 4 x L 2 N v M i 1 j Y X B 0 d X J l L W J 5 L W R p c m V j d C 1 h a X I t Y 2 F w d H V y Z S 1 w b G F u b m V k L X B y b 2 p l Y 3 R z L W F u Z C 1 p b i 1 0 a G U t b m V 0 L X p l c m 8 t Z W 1 p c 3 N p b 2 5 z L 0 F 1 d G 9 S Z W 1 v d m V k Q 2 9 s d W 1 u c z E u e 0 N v b H V t b j M x L D M w f S Z x d W 9 0 O y w m c X V v d D t T Z W N 0 a W 9 u M S 9 j b z I t Y 2 F w d H V y Z S 1 i e S 1 k a X J l Y 3 Q t Y W l y L W N h c H R 1 c m U t c G x h b m 5 l Z C 1 w c m 9 q Z W N 0 c y 1 h b m Q t a W 4 t d G h l L W 5 l d C 1 6 Z X J v L W V t a X N z a W 9 u c y 9 B d X R v U m V t b 3 Z l Z E N v b H V t b n M x L n t D b 2 x 1 b W 4 z M i w z M X 0 m c X V v d D s s J n F 1 b 3 Q 7 U 2 V j d G l v b j E v Y 2 8 y L W N h c H R 1 c m U t Y n k t Z G l y Z W N 0 L W F p c i 1 j Y X B 0 d X J l L X B s Y W 5 u Z W Q t c H J v a m V j d H M t Y W 5 k L W l u L X R o Z S 1 u Z X Q t e m V y b y 1 l b W l z c 2 l v b n M v Q X V 0 b 1 J l b W 9 2 Z W R D b 2 x 1 b W 5 z M S 5 7 Q 2 9 s d W 1 u M z M s M z J 9 J n F 1 b 3 Q 7 L C Z x d W 9 0 O 1 N l Y 3 R p b 2 4 x L 2 N v M i 1 j Y X B 0 d X J l L W J 5 L W R p c m V j d C 1 h a X I t Y 2 F w d H V y Z S 1 w b G F u b m V k L X B y b 2 p l Y 3 R z L W F u Z C 1 p b i 1 0 a G U t b m V 0 L X p l c m 8 t Z W 1 p c 3 N p b 2 5 z L 0 F 1 d G 9 S Z W 1 v d m V k Q 2 9 s d W 1 u c z E u e 0 N v b H V t b j M 0 L D M z f S Z x d W 9 0 O y w m c X V v d D t T Z W N 0 a W 9 u M S 9 j b z I t Y 2 F w d H V y Z S 1 i e S 1 k a X J l Y 3 Q t Y W l y L W N h c H R 1 c m U t c G x h b m 5 l Z C 1 w c m 9 q Z W N 0 c y 1 h b m Q t a W 4 t d G h l L W 5 l d C 1 6 Z X J v L W V t a X N z a W 9 u c y 9 B d X R v U m V t b 3 Z l Z E N v b H V t b n M x L n t D b 2 x 1 b W 4 z N S w z N H 0 m c X V v d D s s J n F 1 b 3 Q 7 U 2 V j d G l v b j E v Y 2 8 y L W N h c H R 1 c m U t Y n k t Z G l y Z W N 0 L W F p c i 1 j Y X B 0 d X J l L X B s Y W 5 u Z W Q t c H J v a m V j d H M t Y W 5 k L W l u L X R o Z S 1 u Z X Q t e m V y b y 1 l b W l z c 2 l v b n M v Q X V 0 b 1 J l b W 9 2 Z W R D b 2 x 1 b W 5 z M S 5 7 Q 2 9 s d W 1 u M z Y s M z V 9 J n F 1 b 3 Q 7 L C Z x d W 9 0 O 1 N l Y 3 R p b 2 4 x L 2 N v M i 1 j Y X B 0 d X J l L W J 5 L W R p c m V j d C 1 h a X I t Y 2 F w d H V y Z S 1 w b G F u b m V k L X B y b 2 p l Y 3 R z L W F u Z C 1 p b i 1 0 a G U t b m V 0 L X p l c m 8 t Z W 1 p c 3 N p b 2 5 z L 0 F 1 d G 9 S Z W 1 v d m V k Q 2 9 s d W 1 u c z E u e 0 N v b H V t b j M 3 L D M 2 f S Z x d W 9 0 O y w m c X V v d D t T Z W N 0 a W 9 u M S 9 j b z I t Y 2 F w d H V y Z S 1 i e S 1 k a X J l Y 3 Q t Y W l y L W N h c H R 1 c m U t c G x h b m 5 l Z C 1 w c m 9 q Z W N 0 c y 1 h b m Q t a W 4 t d G h l L W 5 l d C 1 6 Z X J v L W V t a X N z a W 9 u c y 9 B d X R v U m V t b 3 Z l Z E N v b H V t b n M x L n t D b 2 x 1 b W 4 z O C w z N 3 0 m c X V v d D s s J n F 1 b 3 Q 7 U 2 V j d G l v b j E v Y 2 8 y L W N h c H R 1 c m U t Y n k t Z G l y Z W N 0 L W F p c i 1 j Y X B 0 d X J l L X B s Y W 5 u Z W Q t c H J v a m V j d H M t Y W 5 k L W l u L X R o Z S 1 u Z X Q t e m V y b y 1 l b W l z c 2 l v b n M v Q X V 0 b 1 J l b W 9 2 Z W R D b 2 x 1 b W 5 z M S 5 7 Q 2 9 s d W 1 u M z k s M z h 9 J n F 1 b 3 Q 7 L C Z x d W 9 0 O 1 N l Y 3 R p b 2 4 x L 2 N v M i 1 j Y X B 0 d X J l L W J 5 L W R p c m V j d C 1 h a X I t Y 2 F w d H V y Z S 1 w b G F u b m V k L X B y b 2 p l Y 3 R z L W F u Z C 1 p b i 1 0 a G U t b m V 0 L X p l c m 8 t Z W 1 p c 3 N p b 2 5 z L 0 F 1 d G 9 S Z W 1 v d m V k Q 2 9 s d W 1 u c z E u e 0 N v b H V t b j Q w L D M 5 f S Z x d W 9 0 O y w m c X V v d D t T Z W N 0 a W 9 u M S 9 j b z I t Y 2 F w d H V y Z S 1 i e S 1 k a X J l Y 3 Q t Y W l y L W N h c H R 1 c m U t c G x h b m 5 l Z C 1 w c m 9 q Z W N 0 c y 1 h b m Q t a W 4 t d G h l L W 5 l d C 1 6 Z X J v L W V t a X N z a W 9 u c y 9 B d X R v U m V t b 3 Z l Z E N v b H V t b n M x L n t D b 2 x 1 b W 4 0 M S w 0 M H 0 m c X V v d D s s J n F 1 b 3 Q 7 U 2 V j d G l v b j E v Y 2 8 y L W N h c H R 1 c m U t Y n k t Z G l y Z W N 0 L W F p c i 1 j Y X B 0 d X J l L X B s Y W 5 u Z W Q t c H J v a m V j d H M t Y W 5 k L W l u L X R o Z S 1 u Z X Q t e m V y b y 1 l b W l z c 2 l v b n M v Q X V 0 b 1 J l b W 9 2 Z W R D b 2 x 1 b W 5 z M S 5 7 Q 2 9 s d W 1 u N D I s N D F 9 J n F 1 b 3 Q 7 L C Z x d W 9 0 O 1 N l Y 3 R p b 2 4 x L 2 N v M i 1 j Y X B 0 d X J l L W J 5 L W R p c m V j d C 1 h a X I t Y 2 F w d H V y Z S 1 w b G F u b m V k L X B y b 2 p l Y 3 R z L W F u Z C 1 p b i 1 0 a G U t b m V 0 L X p l c m 8 t Z W 1 p c 3 N p b 2 5 z L 0 F 1 d G 9 S Z W 1 v d m V k Q 2 9 s d W 1 u c z E u e 0 N v b H V t b j Q z L D Q y f S Z x d W 9 0 O y w m c X V v d D t T Z W N 0 a W 9 u M S 9 j b z I t Y 2 F w d H V y Z S 1 i e S 1 k a X J l Y 3 Q t Y W l y L W N h c H R 1 c m U t c G x h b m 5 l Z C 1 w c m 9 q Z W N 0 c y 1 h b m Q t a W 4 t d G h l L W 5 l d C 1 6 Z X J v L W V t a X N z a W 9 u c y 9 B d X R v U m V t b 3 Z l Z E N v b H V t b n M x L n t D b 2 x 1 b W 4 0 N C w 0 M 3 0 m c X V v d D s s J n F 1 b 3 Q 7 U 2 V j d G l v b j E v Y 2 8 y L W N h c H R 1 c m U t Y n k t Z G l y Z W N 0 L W F p c i 1 j Y X B 0 d X J l L X B s Y W 5 u Z W Q t c H J v a m V j d H M t Y W 5 k L W l u L X R o Z S 1 u Z X Q t e m V y b y 1 l b W l z c 2 l v b n M v Q X V 0 b 1 J l b W 9 2 Z W R D b 2 x 1 b W 5 z M S 5 7 Q 2 9 s d W 1 u N D U s N D R 9 J n F 1 b 3 Q 7 L C Z x d W 9 0 O 1 N l Y 3 R p b 2 4 x L 2 N v M i 1 j Y X B 0 d X J l L W J 5 L W R p c m V j d C 1 h a X I t Y 2 F w d H V y Z S 1 w b G F u b m V k L X B y b 2 p l Y 3 R z L W F u Z C 1 p b i 1 0 a G U t b m V 0 L X p l c m 8 t Z W 1 p c 3 N p b 2 5 z L 0 F 1 d G 9 S Z W 1 v d m V k Q 2 9 s d W 1 u c z E u e 0 N v b H V t b j Q 2 L D Q 1 f S Z x d W 9 0 O y w m c X V v d D t T Z W N 0 a W 9 u M S 9 j b z I t Y 2 F w d H V y Z S 1 i e S 1 k a X J l Y 3 Q t Y W l y L W N h c H R 1 c m U t c G x h b m 5 l Z C 1 w c m 9 q Z W N 0 c y 1 h b m Q t a W 4 t d G h l L W 5 l d C 1 6 Z X J v L W V t a X N z a W 9 u c y 9 B d X R v U m V t b 3 Z l Z E N v b H V t b n M x L n t D b 2 x 1 b W 4 0 N y w 0 N n 0 m c X V v d D s s J n F 1 b 3 Q 7 U 2 V j d G l v b j E v Y 2 8 y L W N h c H R 1 c m U t Y n k t Z G l y Z W N 0 L W F p c i 1 j Y X B 0 d X J l L X B s Y W 5 u Z W Q t c H J v a m V j d H M t Y W 5 k L W l u L X R o Z S 1 u Z X Q t e m V y b y 1 l b W l z c 2 l v b n M v Q X V 0 b 1 J l b W 9 2 Z W R D b 2 x 1 b W 5 z M S 5 7 Q 2 9 s d W 1 u N D g s N D d 9 J n F 1 b 3 Q 7 L C Z x d W 9 0 O 1 N l Y 3 R p b 2 4 x L 2 N v M i 1 j Y X B 0 d X J l L W J 5 L W R p c m V j d C 1 h a X I t Y 2 F w d H V y Z S 1 w b G F u b m V k L X B y b 2 p l Y 3 R z L W F u Z C 1 p b i 1 0 a G U t b m V 0 L X p l c m 8 t Z W 1 p c 3 N p b 2 5 z L 0 F 1 d G 9 S Z W 1 v d m V k Q 2 9 s d W 1 u c z E u e 0 N v b H V t b j Q 5 L D Q 4 f S Z x d W 9 0 O 1 0 s J n F 1 b 3 Q 7 U m V s Y X R p b 2 5 z a G l w S W 5 m b y Z x d W 9 0 O z p b X X 0 i I C 8 + P C 9 T d G F i b G V F b n R y a W V z P j w v S X R l b T 4 8 S X R l b T 4 8 S X R l b U x v Y 2 F 0 a W 9 u P j x J d G V t V H l w Z T 5 G b 3 J t d W x h P C 9 J d G V t V H l w Z T 4 8 S X R l b V B h d G g + U 2 V j d G l v b j E v Y 2 8 y L W N h c H R 1 c m U t Y n k t Z G l y Z W N 0 L W F p c i 1 j Y X B 0 d X J l L X B s Y W 5 u Z W Q t c H J v a m V j d H M t Y W 5 k L W l u L X R o Z S 1 u Z X Q t e m V y b y 1 l b W l z c 2 l v b n M v U X V l b G x l P C 9 J d G V t U G F 0 a D 4 8 L 0 l 0 Z W 1 M b 2 N h d G l v b j 4 8 U 3 R h Y m x l R W 5 0 c m l l c y A v P j w v S X R l b T 4 8 S X R l b T 4 8 S X R l b U x v Y 2 F 0 a W 9 u P j x J d G V t V H l w Z T 5 G b 3 J t d W x h P C 9 J d G V t V H l w Z T 4 8 S X R l b V B h d G g + U 2 V j d G l v b j E v Y 2 8 y L W N h c H R 1 c m U t Y n k t Z G l y Z W N 0 L W F p c i 1 j Y X B 0 d X J l L X B s Y W 5 u Z W Q t c H J v a m V j d H M t Y W 5 k L W l u L X R o Z S 1 u Z X Q t e m V y b y 1 l b W l z c 2 l v b n M v R 2 U l Q z M l Q T R u Z G V y d G V y J T I w U 3 B h b H R l b n R 5 c D w v S X R l b V B h d G g + P C 9 J d G V t T G 9 j Y X R p b 2 4 + P F N 0 Y W J s Z U V u d H J p Z X M g L z 4 8 L 0 l 0 Z W 0 + P E l 0 Z W 0 + P E l 0 Z W 1 M b 2 N h d G l v b j 4 8 S X R l b V R 5 c G U + R m 9 y b X V s Y T w v S X R l b V R 5 c G U + P E l 0 Z W 1 Q Y X R o P l N l Y 3 R p b 2 4 x L 2 N v M i 1 j Y X B 0 d X J l L W J 5 L W R p c m V j d C 1 h a X I t Y 2 F w d H V y Z S 1 w b G F u b m V k L X B y b 2 p l Y 3 R z L W F u Z C 1 p b i 1 0 a G U t b m V 0 L X p l c m 8 t Z W 1 p c 3 M l M j A l M j g y J T I 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M S I g L z 4 8 R W 5 0 c n k g V H l w Z T 0 i R m l s b E V y c m 9 y Q 2 9 k Z S I g V m F s d W U 9 I n N V b m t u b 3 d u I i A v P j x F b n R y e S B U e X B l P S J G a W x s R X J y b 3 J D b 3 V u d C I g V m F s d W U 9 I m w w I i A v P j x F b n R y e S B U e X B l P S J G a W x s T G F z d F V w Z G F 0 Z W Q i I F Z h b H V l P S J k M j A y M y 0 x M S 0 y M V Q x N D o x N D o 1 N S 4 0 O D k y O D Q w W i I g L z 4 8 R W 5 0 c n k g V H l w Z T 0 i R m l s b E N v b H V t b l R 5 c G V z I i B W Y W x 1 Z T 0 i c 0 J n W U d C Z 1 l E Q X d N R E F 3 T U R B d 0 1 E Q X d N R E F 3 T U R B d 0 1 E Q X d N R E F 3 T U R B d 0 1 E Q X d N R E F 3 T U R B d 0 1 E Q X d N R E F 3 T U R B d z 0 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L C Z x d W 9 0 O 0 N v b H V t b j I 3 J n F 1 b 3 Q 7 L C Z x d W 9 0 O 0 N v b H V t b j I 4 J n F 1 b 3 Q 7 L C Z x d W 9 0 O 0 N v b H V t b j I 5 J n F 1 b 3 Q 7 L C Z x d W 9 0 O 0 N v b H V t b j M w J n F 1 b 3 Q 7 L C Z x d W 9 0 O 0 N v b H V t b j M x J n F 1 b 3 Q 7 L C Z x d W 9 0 O 0 N v b H V t b j M y J n F 1 b 3 Q 7 L C Z x d W 9 0 O 0 N v b H V t b j M z J n F 1 b 3 Q 7 L C Z x d W 9 0 O 0 N v b H V t b j M 0 J n F 1 b 3 Q 7 L C Z x d W 9 0 O 0 N v b H V t b j M 1 J n F 1 b 3 Q 7 L C Z x d W 9 0 O 0 N v b H V t b j M 2 J n F 1 b 3 Q 7 L C Z x d W 9 0 O 0 N v b H V t b j M 3 J n F 1 b 3 Q 7 L C Z x d W 9 0 O 0 N v b H V t b j M 4 J n F 1 b 3 Q 7 L C Z x d W 9 0 O 0 N v b H V t b j M 5 J n F 1 b 3 Q 7 L C Z x d W 9 0 O 0 N v b H V t b j Q w J n F 1 b 3 Q 7 L C Z x d W 9 0 O 0 N v b H V t b j Q x J n F 1 b 3 Q 7 L C Z x d W 9 0 O 0 N v b H V t b j Q y J n F 1 b 3 Q 7 L C Z x d W 9 0 O 0 N v b H V t b j Q z J n F 1 b 3 Q 7 L C Z x d W 9 0 O 0 N v b H V t b j Q 0 J n F 1 b 3 Q 7 L C Z x d W 9 0 O 0 N v b H V t b j Q 1 J n F 1 b 3 Q 7 L C Z x d W 9 0 O 0 N v b H V t b j Q 2 J n F 1 b 3 Q 7 L C Z x d W 9 0 O 0 N v b H V t b j Q 3 J n F 1 b 3 Q 7 L C Z x d W 9 0 O 0 N v b H V t b j Q 4 J n F 1 b 3 Q 7 L C Z x d W 9 0 O 0 N v b H V t b j Q 5 J n F 1 b 3 Q 7 X S I g L z 4 8 R W 5 0 c n k g V H l w Z T 0 i R m l s b F N 0 Y X R 1 c y I g V m F s d W U 9 I n N D b 2 1 w b G V 0 Z S I g L z 4 8 R W 5 0 c n k g V H l w Z T 0 i U m V s Y X R p b 2 5 z a G l w S W 5 m b 0 N v b n R h a W 5 l c i I g V m F s d W U 9 I n N 7 J n F 1 b 3 Q 7 Y 2 9 s d W 1 u Q 2 9 1 b n Q m c X V v d D s 6 N D k s J n F 1 b 3 Q 7 a 2 V 5 Q 2 9 s d W 1 u T m F t Z X M m c X V v d D s 6 W 1 0 s J n F 1 b 3 Q 7 c X V l c n l S Z W x h d G l v b n N o a X B z J n F 1 b 3 Q 7 O l t d L C Z x d W 9 0 O 2 N v b H V t b k l k Z W 5 0 a X R p Z X M m c X V v d D s 6 W y Z x d W 9 0 O 1 N l Y 3 R p b 2 4 x L 2 N v M i 1 j Y X B 0 d X J l L W J 5 L W R p c m V j d C 1 h a X I t Y 2 F w d H V y Z S 1 w b G F u b m V k L X B y b 2 p l Y 3 R z L W F u Z C 1 p b i 1 0 a G U t b m V 0 L X p l c m 8 t Z W 1 p c 3 M g K D I p L 0 F 1 d G 9 S Z W 1 v d m V k Q 2 9 s d W 1 u c z E u e 0 N v b H V t b j E s M H 0 m c X V v d D s s J n F 1 b 3 Q 7 U 2 V j d G l v b j E v Y 2 8 y L W N h c H R 1 c m U t Y n k t Z G l y Z W N 0 L W F p c i 1 j Y X B 0 d X J l L X B s Y W 5 u Z W Q t c H J v a m V j d H M t Y W 5 k L W l u L X R o Z S 1 u Z X Q t e m V y b y 1 l b W l z c y A o M i k v Q X V 0 b 1 J l b W 9 2 Z W R D b 2 x 1 b W 5 z M S 5 7 Q 2 9 s d W 1 u M i w x f S Z x d W 9 0 O y w m c X V v d D t T Z W N 0 a W 9 u M S 9 j b z I t Y 2 F w d H V y Z S 1 i e S 1 k a X J l Y 3 Q t Y W l y L W N h c H R 1 c m U t c G x h b m 5 l Z C 1 w c m 9 q Z W N 0 c y 1 h b m Q t a W 4 t d G h l L W 5 l d C 1 6 Z X J v L W V t a X N z I C g y K S 9 B d X R v U m V t b 3 Z l Z E N v b H V t b n M x L n t D b 2 x 1 b W 4 z L D J 9 J n F 1 b 3 Q 7 L C Z x d W 9 0 O 1 N l Y 3 R p b 2 4 x L 2 N v M i 1 j Y X B 0 d X J l L W J 5 L W R p c m V j d C 1 h a X I t Y 2 F w d H V y Z S 1 w b G F u b m V k L X B y b 2 p l Y 3 R z L W F u Z C 1 p b i 1 0 a G U t b m V 0 L X p l c m 8 t Z W 1 p c 3 M g K D I p L 0 F 1 d G 9 S Z W 1 v d m V k Q 2 9 s d W 1 u c z E u e 0 N v b H V t b j Q s M 3 0 m c X V v d D s s J n F 1 b 3 Q 7 U 2 V j d G l v b j E v Y 2 8 y L W N h c H R 1 c m U t Y n k t Z G l y Z W N 0 L W F p c i 1 j Y X B 0 d X J l L X B s Y W 5 u Z W Q t c H J v a m V j d H M t Y W 5 k L W l u L X R o Z S 1 u Z X Q t e m V y b y 1 l b W l z c y A o M i k v Q X V 0 b 1 J l b W 9 2 Z W R D b 2 x 1 b W 5 z M S 5 7 Q 2 9 s d W 1 u N S w 0 f S Z x d W 9 0 O y w m c X V v d D t T Z W N 0 a W 9 u M S 9 j b z I t Y 2 F w d H V y Z S 1 i e S 1 k a X J l Y 3 Q t Y W l y L W N h c H R 1 c m U t c G x h b m 5 l Z C 1 w c m 9 q Z W N 0 c y 1 h b m Q t a W 4 t d G h l L W 5 l d C 1 6 Z X J v L W V t a X N z I C g y K S 9 B d X R v U m V t b 3 Z l Z E N v b H V t b n M x L n t D b 2 x 1 b W 4 2 L D V 9 J n F 1 b 3 Q 7 L C Z x d W 9 0 O 1 N l Y 3 R p b 2 4 x L 2 N v M i 1 j Y X B 0 d X J l L W J 5 L W R p c m V j d C 1 h a X I t Y 2 F w d H V y Z S 1 w b G F u b m V k L X B y b 2 p l Y 3 R z L W F u Z C 1 p b i 1 0 a G U t b m V 0 L X p l c m 8 t Z W 1 p c 3 M g K D I p L 0 F 1 d G 9 S Z W 1 v d m V k Q 2 9 s d W 1 u c z E u e 0 N v b H V t b j c s N n 0 m c X V v d D s s J n F 1 b 3 Q 7 U 2 V j d G l v b j E v Y 2 8 y L W N h c H R 1 c m U t Y n k t Z G l y Z W N 0 L W F p c i 1 j Y X B 0 d X J l L X B s Y W 5 u Z W Q t c H J v a m V j d H M t Y W 5 k L W l u L X R o Z S 1 u Z X Q t e m V y b y 1 l b W l z c y A o M i k v Q X V 0 b 1 J l b W 9 2 Z W R D b 2 x 1 b W 5 z M S 5 7 Q 2 9 s d W 1 u O C w 3 f S Z x d W 9 0 O y w m c X V v d D t T Z W N 0 a W 9 u M S 9 j b z I t Y 2 F w d H V y Z S 1 i e S 1 k a X J l Y 3 Q t Y W l y L W N h c H R 1 c m U t c G x h b m 5 l Z C 1 w c m 9 q Z W N 0 c y 1 h b m Q t a W 4 t d G h l L W 5 l d C 1 6 Z X J v L W V t a X N z I C g y K S 9 B d X R v U m V t b 3 Z l Z E N v b H V t b n M x L n t D b 2 x 1 b W 4 5 L D h 9 J n F 1 b 3 Q 7 L C Z x d W 9 0 O 1 N l Y 3 R p b 2 4 x L 2 N v M i 1 j Y X B 0 d X J l L W J 5 L W R p c m V j d C 1 h a X I t Y 2 F w d H V y Z S 1 w b G F u b m V k L X B y b 2 p l Y 3 R z L W F u Z C 1 p b i 1 0 a G U t b m V 0 L X p l c m 8 t Z W 1 p c 3 M g K D I p L 0 F 1 d G 9 S Z W 1 v d m V k Q 2 9 s d W 1 u c z E u e 0 N v b H V t b j E w L D l 9 J n F 1 b 3 Q 7 L C Z x d W 9 0 O 1 N l Y 3 R p b 2 4 x L 2 N v M i 1 j Y X B 0 d X J l L W J 5 L W R p c m V j d C 1 h a X I t Y 2 F w d H V y Z S 1 w b G F u b m V k L X B y b 2 p l Y 3 R z L W F u Z C 1 p b i 1 0 a G U t b m V 0 L X p l c m 8 t Z W 1 p c 3 M g K D I p L 0 F 1 d G 9 S Z W 1 v d m V k Q 2 9 s d W 1 u c z E u e 0 N v b H V t b j E x L D E w f S Z x d W 9 0 O y w m c X V v d D t T Z W N 0 a W 9 u M S 9 j b z I t Y 2 F w d H V y Z S 1 i e S 1 k a X J l Y 3 Q t Y W l y L W N h c H R 1 c m U t c G x h b m 5 l Z C 1 w c m 9 q Z W N 0 c y 1 h b m Q t a W 4 t d G h l L W 5 l d C 1 6 Z X J v L W V t a X N z I C g y K S 9 B d X R v U m V t b 3 Z l Z E N v b H V t b n M x L n t D b 2 x 1 b W 4 x M i w x M X 0 m c X V v d D s s J n F 1 b 3 Q 7 U 2 V j d G l v b j E v Y 2 8 y L W N h c H R 1 c m U t Y n k t Z G l y Z W N 0 L W F p c i 1 j Y X B 0 d X J l L X B s Y W 5 u Z W Q t c H J v a m V j d H M t Y W 5 k L W l u L X R o Z S 1 u Z X Q t e m V y b y 1 l b W l z c y A o M i k v Q X V 0 b 1 J l b W 9 2 Z W R D b 2 x 1 b W 5 z M S 5 7 Q 2 9 s d W 1 u M T M s M T J 9 J n F 1 b 3 Q 7 L C Z x d W 9 0 O 1 N l Y 3 R p b 2 4 x L 2 N v M i 1 j Y X B 0 d X J l L W J 5 L W R p c m V j d C 1 h a X I t Y 2 F w d H V y Z S 1 w b G F u b m V k L X B y b 2 p l Y 3 R z L W F u Z C 1 p b i 1 0 a G U t b m V 0 L X p l c m 8 t Z W 1 p c 3 M g K D I p L 0 F 1 d G 9 S Z W 1 v d m V k Q 2 9 s d W 1 u c z E u e 0 N v b H V t b j E 0 L D E z f S Z x d W 9 0 O y w m c X V v d D t T Z W N 0 a W 9 u M S 9 j b z I t Y 2 F w d H V y Z S 1 i e S 1 k a X J l Y 3 Q t Y W l y L W N h c H R 1 c m U t c G x h b m 5 l Z C 1 w c m 9 q Z W N 0 c y 1 h b m Q t a W 4 t d G h l L W 5 l d C 1 6 Z X J v L W V t a X N z I C g y K S 9 B d X R v U m V t b 3 Z l Z E N v b H V t b n M x L n t D b 2 x 1 b W 4 x N S w x N H 0 m c X V v d D s s J n F 1 b 3 Q 7 U 2 V j d G l v b j E v Y 2 8 y L W N h c H R 1 c m U t Y n k t Z G l y Z W N 0 L W F p c i 1 j Y X B 0 d X J l L X B s Y W 5 u Z W Q t c H J v a m V j d H M t Y W 5 k L W l u L X R o Z S 1 u Z X Q t e m V y b y 1 l b W l z c y A o M i k v Q X V 0 b 1 J l b W 9 2 Z W R D b 2 x 1 b W 5 z M S 5 7 Q 2 9 s d W 1 u M T Y s M T V 9 J n F 1 b 3 Q 7 L C Z x d W 9 0 O 1 N l Y 3 R p b 2 4 x L 2 N v M i 1 j Y X B 0 d X J l L W J 5 L W R p c m V j d C 1 h a X I t Y 2 F w d H V y Z S 1 w b G F u b m V k L X B y b 2 p l Y 3 R z L W F u Z C 1 p b i 1 0 a G U t b m V 0 L X p l c m 8 t Z W 1 p c 3 M g K D I p L 0 F 1 d G 9 S Z W 1 v d m V k Q 2 9 s d W 1 u c z E u e 0 N v b H V t b j E 3 L D E 2 f S Z x d W 9 0 O y w m c X V v d D t T Z W N 0 a W 9 u M S 9 j b z I t Y 2 F w d H V y Z S 1 i e S 1 k a X J l Y 3 Q t Y W l y L W N h c H R 1 c m U t c G x h b m 5 l Z C 1 w c m 9 q Z W N 0 c y 1 h b m Q t a W 4 t d G h l L W 5 l d C 1 6 Z X J v L W V t a X N z I C g y K S 9 B d X R v U m V t b 3 Z l Z E N v b H V t b n M x L n t D b 2 x 1 b W 4 x O C w x N 3 0 m c X V v d D s s J n F 1 b 3 Q 7 U 2 V j d G l v b j E v Y 2 8 y L W N h c H R 1 c m U t Y n k t Z G l y Z W N 0 L W F p c i 1 j Y X B 0 d X J l L X B s Y W 5 u Z W Q t c H J v a m V j d H M t Y W 5 k L W l u L X R o Z S 1 u Z X Q t e m V y b y 1 l b W l z c y A o M i k v Q X V 0 b 1 J l b W 9 2 Z W R D b 2 x 1 b W 5 z M S 5 7 Q 2 9 s d W 1 u M T k s M T h 9 J n F 1 b 3 Q 7 L C Z x d W 9 0 O 1 N l Y 3 R p b 2 4 x L 2 N v M i 1 j Y X B 0 d X J l L W J 5 L W R p c m V j d C 1 h a X I t Y 2 F w d H V y Z S 1 w b G F u b m V k L X B y b 2 p l Y 3 R z L W F u Z C 1 p b i 1 0 a G U t b m V 0 L X p l c m 8 t Z W 1 p c 3 M g K D I p L 0 F 1 d G 9 S Z W 1 v d m V k Q 2 9 s d W 1 u c z E u e 0 N v b H V t b j I w L D E 5 f S Z x d W 9 0 O y w m c X V v d D t T Z W N 0 a W 9 u M S 9 j b z I t Y 2 F w d H V y Z S 1 i e S 1 k a X J l Y 3 Q t Y W l y L W N h c H R 1 c m U t c G x h b m 5 l Z C 1 w c m 9 q Z W N 0 c y 1 h b m Q t a W 4 t d G h l L W 5 l d C 1 6 Z X J v L W V t a X N z I C g y K S 9 B d X R v U m V t b 3 Z l Z E N v b H V t b n M x L n t D b 2 x 1 b W 4 y M S w y M H 0 m c X V v d D s s J n F 1 b 3 Q 7 U 2 V j d G l v b j E v Y 2 8 y L W N h c H R 1 c m U t Y n k t Z G l y Z W N 0 L W F p c i 1 j Y X B 0 d X J l L X B s Y W 5 u Z W Q t c H J v a m V j d H M t Y W 5 k L W l u L X R o Z S 1 u Z X Q t e m V y b y 1 l b W l z c y A o M i k v Q X V 0 b 1 J l b W 9 2 Z W R D b 2 x 1 b W 5 z M S 5 7 Q 2 9 s d W 1 u M j I s M j F 9 J n F 1 b 3 Q 7 L C Z x d W 9 0 O 1 N l Y 3 R p b 2 4 x L 2 N v M i 1 j Y X B 0 d X J l L W J 5 L W R p c m V j d C 1 h a X I t Y 2 F w d H V y Z S 1 w b G F u b m V k L X B y b 2 p l Y 3 R z L W F u Z C 1 p b i 1 0 a G U t b m V 0 L X p l c m 8 t Z W 1 p c 3 M g K D I p L 0 F 1 d G 9 S Z W 1 v d m V k Q 2 9 s d W 1 u c z E u e 0 N v b H V t b j I z L D I y f S Z x d W 9 0 O y w m c X V v d D t T Z W N 0 a W 9 u M S 9 j b z I t Y 2 F w d H V y Z S 1 i e S 1 k a X J l Y 3 Q t Y W l y L W N h c H R 1 c m U t c G x h b m 5 l Z C 1 w c m 9 q Z W N 0 c y 1 h b m Q t a W 4 t d G h l L W 5 l d C 1 6 Z X J v L W V t a X N z I C g y K S 9 B d X R v U m V t b 3 Z l Z E N v b H V t b n M x L n t D b 2 x 1 b W 4 y N C w y M 3 0 m c X V v d D s s J n F 1 b 3 Q 7 U 2 V j d G l v b j E v Y 2 8 y L W N h c H R 1 c m U t Y n k t Z G l y Z W N 0 L W F p c i 1 j Y X B 0 d X J l L X B s Y W 5 u Z W Q t c H J v a m V j d H M t Y W 5 k L W l u L X R o Z S 1 u Z X Q t e m V y b y 1 l b W l z c y A o M i k v Q X V 0 b 1 J l b W 9 2 Z W R D b 2 x 1 b W 5 z M S 5 7 Q 2 9 s d W 1 u M j U s M j R 9 J n F 1 b 3 Q 7 L C Z x d W 9 0 O 1 N l Y 3 R p b 2 4 x L 2 N v M i 1 j Y X B 0 d X J l L W J 5 L W R p c m V j d C 1 h a X I t Y 2 F w d H V y Z S 1 w b G F u b m V k L X B y b 2 p l Y 3 R z L W F u Z C 1 p b i 1 0 a G U t b m V 0 L X p l c m 8 t Z W 1 p c 3 M g K D I p L 0 F 1 d G 9 S Z W 1 v d m V k Q 2 9 s d W 1 u c z E u e 0 N v b H V t b j I 2 L D I 1 f S Z x d W 9 0 O y w m c X V v d D t T Z W N 0 a W 9 u M S 9 j b z I t Y 2 F w d H V y Z S 1 i e S 1 k a X J l Y 3 Q t Y W l y L W N h c H R 1 c m U t c G x h b m 5 l Z C 1 w c m 9 q Z W N 0 c y 1 h b m Q t a W 4 t d G h l L W 5 l d C 1 6 Z X J v L W V t a X N z I C g y K S 9 B d X R v U m V t b 3 Z l Z E N v b H V t b n M x L n t D b 2 x 1 b W 4 y N y w y N n 0 m c X V v d D s s J n F 1 b 3 Q 7 U 2 V j d G l v b j E v Y 2 8 y L W N h c H R 1 c m U t Y n k t Z G l y Z W N 0 L W F p c i 1 j Y X B 0 d X J l L X B s Y W 5 u Z W Q t c H J v a m V j d H M t Y W 5 k L W l u L X R o Z S 1 u Z X Q t e m V y b y 1 l b W l z c y A o M i k v Q X V 0 b 1 J l b W 9 2 Z W R D b 2 x 1 b W 5 z M S 5 7 Q 2 9 s d W 1 u M j g s M j d 9 J n F 1 b 3 Q 7 L C Z x d W 9 0 O 1 N l Y 3 R p b 2 4 x L 2 N v M i 1 j Y X B 0 d X J l L W J 5 L W R p c m V j d C 1 h a X I t Y 2 F w d H V y Z S 1 w b G F u b m V k L X B y b 2 p l Y 3 R z L W F u Z C 1 p b i 1 0 a G U t b m V 0 L X p l c m 8 t Z W 1 p c 3 M g K D I p L 0 F 1 d G 9 S Z W 1 v d m V k Q 2 9 s d W 1 u c z E u e 0 N v b H V t b j I 5 L D I 4 f S Z x d W 9 0 O y w m c X V v d D t T Z W N 0 a W 9 u M S 9 j b z I t Y 2 F w d H V y Z S 1 i e S 1 k a X J l Y 3 Q t Y W l y L W N h c H R 1 c m U t c G x h b m 5 l Z C 1 w c m 9 q Z W N 0 c y 1 h b m Q t a W 4 t d G h l L W 5 l d C 1 6 Z X J v L W V t a X N z I C g y K S 9 B d X R v U m V t b 3 Z l Z E N v b H V t b n M x L n t D b 2 x 1 b W 4 z M C w y O X 0 m c X V v d D s s J n F 1 b 3 Q 7 U 2 V j d G l v b j E v Y 2 8 y L W N h c H R 1 c m U t Y n k t Z G l y Z W N 0 L W F p c i 1 j Y X B 0 d X J l L X B s Y W 5 u Z W Q t c H J v a m V j d H M t Y W 5 k L W l u L X R o Z S 1 u Z X Q t e m V y b y 1 l b W l z c y A o M i k v Q X V 0 b 1 J l b W 9 2 Z W R D b 2 x 1 b W 5 z M S 5 7 Q 2 9 s d W 1 u M z E s M z B 9 J n F 1 b 3 Q 7 L C Z x d W 9 0 O 1 N l Y 3 R p b 2 4 x L 2 N v M i 1 j Y X B 0 d X J l L W J 5 L W R p c m V j d C 1 h a X I t Y 2 F w d H V y Z S 1 w b G F u b m V k L X B y b 2 p l Y 3 R z L W F u Z C 1 p b i 1 0 a G U t b m V 0 L X p l c m 8 t Z W 1 p c 3 M g K D I p L 0 F 1 d G 9 S Z W 1 v d m V k Q 2 9 s d W 1 u c z E u e 0 N v b H V t b j M y L D M x f S Z x d W 9 0 O y w m c X V v d D t T Z W N 0 a W 9 u M S 9 j b z I t Y 2 F w d H V y Z S 1 i e S 1 k a X J l Y 3 Q t Y W l y L W N h c H R 1 c m U t c G x h b m 5 l Z C 1 w c m 9 q Z W N 0 c y 1 h b m Q t a W 4 t d G h l L W 5 l d C 1 6 Z X J v L W V t a X N z I C g y K S 9 B d X R v U m V t b 3 Z l Z E N v b H V t b n M x L n t D b 2 x 1 b W 4 z M y w z M n 0 m c X V v d D s s J n F 1 b 3 Q 7 U 2 V j d G l v b j E v Y 2 8 y L W N h c H R 1 c m U t Y n k t Z G l y Z W N 0 L W F p c i 1 j Y X B 0 d X J l L X B s Y W 5 u Z W Q t c H J v a m V j d H M t Y W 5 k L W l u L X R o Z S 1 u Z X Q t e m V y b y 1 l b W l z c y A o M i k v Q X V 0 b 1 J l b W 9 2 Z W R D b 2 x 1 b W 5 z M S 5 7 Q 2 9 s d W 1 u M z Q s M z N 9 J n F 1 b 3 Q 7 L C Z x d W 9 0 O 1 N l Y 3 R p b 2 4 x L 2 N v M i 1 j Y X B 0 d X J l L W J 5 L W R p c m V j d C 1 h a X I t Y 2 F w d H V y Z S 1 w b G F u b m V k L X B y b 2 p l Y 3 R z L W F u Z C 1 p b i 1 0 a G U t b m V 0 L X p l c m 8 t Z W 1 p c 3 M g K D I p L 0 F 1 d G 9 S Z W 1 v d m V k Q 2 9 s d W 1 u c z E u e 0 N v b H V t b j M 1 L D M 0 f S Z x d W 9 0 O y w m c X V v d D t T Z W N 0 a W 9 u M S 9 j b z I t Y 2 F w d H V y Z S 1 i e S 1 k a X J l Y 3 Q t Y W l y L W N h c H R 1 c m U t c G x h b m 5 l Z C 1 w c m 9 q Z W N 0 c y 1 h b m Q t a W 4 t d G h l L W 5 l d C 1 6 Z X J v L W V t a X N z I C g y K S 9 B d X R v U m V t b 3 Z l Z E N v b H V t b n M x L n t D b 2 x 1 b W 4 z N i w z N X 0 m c X V v d D s s J n F 1 b 3 Q 7 U 2 V j d G l v b j E v Y 2 8 y L W N h c H R 1 c m U t Y n k t Z G l y Z W N 0 L W F p c i 1 j Y X B 0 d X J l L X B s Y W 5 u Z W Q t c H J v a m V j d H M t Y W 5 k L W l u L X R o Z S 1 u Z X Q t e m V y b y 1 l b W l z c y A o M i k v Q X V 0 b 1 J l b W 9 2 Z W R D b 2 x 1 b W 5 z M S 5 7 Q 2 9 s d W 1 u M z c s M z Z 9 J n F 1 b 3 Q 7 L C Z x d W 9 0 O 1 N l Y 3 R p b 2 4 x L 2 N v M i 1 j Y X B 0 d X J l L W J 5 L W R p c m V j d C 1 h a X I t Y 2 F w d H V y Z S 1 w b G F u b m V k L X B y b 2 p l Y 3 R z L W F u Z C 1 p b i 1 0 a G U t b m V 0 L X p l c m 8 t Z W 1 p c 3 M g K D I p L 0 F 1 d G 9 S Z W 1 v d m V k Q 2 9 s d W 1 u c z E u e 0 N v b H V t b j M 4 L D M 3 f S Z x d W 9 0 O y w m c X V v d D t T Z W N 0 a W 9 u M S 9 j b z I t Y 2 F w d H V y Z S 1 i e S 1 k a X J l Y 3 Q t Y W l y L W N h c H R 1 c m U t c G x h b m 5 l Z C 1 w c m 9 q Z W N 0 c y 1 h b m Q t a W 4 t d G h l L W 5 l d C 1 6 Z X J v L W V t a X N z I C g y K S 9 B d X R v U m V t b 3 Z l Z E N v b H V t b n M x L n t D b 2 x 1 b W 4 z O S w z O H 0 m c X V v d D s s J n F 1 b 3 Q 7 U 2 V j d G l v b j E v Y 2 8 y L W N h c H R 1 c m U t Y n k t Z G l y Z W N 0 L W F p c i 1 j Y X B 0 d X J l L X B s Y W 5 u Z W Q t c H J v a m V j d H M t Y W 5 k L W l u L X R o Z S 1 u Z X Q t e m V y b y 1 l b W l z c y A o M i k v Q X V 0 b 1 J l b W 9 2 Z W R D b 2 x 1 b W 5 z M S 5 7 Q 2 9 s d W 1 u N D A s M z l 9 J n F 1 b 3 Q 7 L C Z x d W 9 0 O 1 N l Y 3 R p b 2 4 x L 2 N v M i 1 j Y X B 0 d X J l L W J 5 L W R p c m V j d C 1 h a X I t Y 2 F w d H V y Z S 1 w b G F u b m V k L X B y b 2 p l Y 3 R z L W F u Z C 1 p b i 1 0 a G U t b m V 0 L X p l c m 8 t Z W 1 p c 3 M g K D I p L 0 F 1 d G 9 S Z W 1 v d m V k Q 2 9 s d W 1 u c z E u e 0 N v b H V t b j Q x L D Q w f S Z x d W 9 0 O y w m c X V v d D t T Z W N 0 a W 9 u M S 9 j b z I t Y 2 F w d H V y Z S 1 i e S 1 k a X J l Y 3 Q t Y W l y L W N h c H R 1 c m U t c G x h b m 5 l Z C 1 w c m 9 q Z W N 0 c y 1 h b m Q t a W 4 t d G h l L W 5 l d C 1 6 Z X J v L W V t a X N z I C g y K S 9 B d X R v U m V t b 3 Z l Z E N v b H V t b n M x L n t D b 2 x 1 b W 4 0 M i w 0 M X 0 m c X V v d D s s J n F 1 b 3 Q 7 U 2 V j d G l v b j E v Y 2 8 y L W N h c H R 1 c m U t Y n k t Z G l y Z W N 0 L W F p c i 1 j Y X B 0 d X J l L X B s Y W 5 u Z W Q t c H J v a m V j d H M t Y W 5 k L W l u L X R o Z S 1 u Z X Q t e m V y b y 1 l b W l z c y A o M i k v Q X V 0 b 1 J l b W 9 2 Z W R D b 2 x 1 b W 5 z M S 5 7 Q 2 9 s d W 1 u N D M s N D J 9 J n F 1 b 3 Q 7 L C Z x d W 9 0 O 1 N l Y 3 R p b 2 4 x L 2 N v M i 1 j Y X B 0 d X J l L W J 5 L W R p c m V j d C 1 h a X I t Y 2 F w d H V y Z S 1 w b G F u b m V k L X B y b 2 p l Y 3 R z L W F u Z C 1 p b i 1 0 a G U t b m V 0 L X p l c m 8 t Z W 1 p c 3 M g K D I p L 0 F 1 d G 9 S Z W 1 v d m V k Q 2 9 s d W 1 u c z E u e 0 N v b H V t b j Q 0 L D Q z f S Z x d W 9 0 O y w m c X V v d D t T Z W N 0 a W 9 u M S 9 j b z I t Y 2 F w d H V y Z S 1 i e S 1 k a X J l Y 3 Q t Y W l y L W N h c H R 1 c m U t c G x h b m 5 l Z C 1 w c m 9 q Z W N 0 c y 1 h b m Q t a W 4 t d G h l L W 5 l d C 1 6 Z X J v L W V t a X N z I C g y K S 9 B d X R v U m V t b 3 Z l Z E N v b H V t b n M x L n t D b 2 x 1 b W 4 0 N S w 0 N H 0 m c X V v d D s s J n F 1 b 3 Q 7 U 2 V j d G l v b j E v Y 2 8 y L W N h c H R 1 c m U t Y n k t Z G l y Z W N 0 L W F p c i 1 j Y X B 0 d X J l L X B s Y W 5 u Z W Q t c H J v a m V j d H M t Y W 5 k L W l u L X R o Z S 1 u Z X Q t e m V y b y 1 l b W l z c y A o M i k v Q X V 0 b 1 J l b W 9 2 Z W R D b 2 x 1 b W 5 z M S 5 7 Q 2 9 s d W 1 u N D Y s N D V 9 J n F 1 b 3 Q 7 L C Z x d W 9 0 O 1 N l Y 3 R p b 2 4 x L 2 N v M i 1 j Y X B 0 d X J l L W J 5 L W R p c m V j d C 1 h a X I t Y 2 F w d H V y Z S 1 w b G F u b m V k L X B y b 2 p l Y 3 R z L W F u Z C 1 p b i 1 0 a G U t b m V 0 L X p l c m 8 t Z W 1 p c 3 M g K D I p L 0 F 1 d G 9 S Z W 1 v d m V k Q 2 9 s d W 1 u c z E u e 0 N v b H V t b j Q 3 L D Q 2 f S Z x d W 9 0 O y w m c X V v d D t T Z W N 0 a W 9 u M S 9 j b z I t Y 2 F w d H V y Z S 1 i e S 1 k a X J l Y 3 Q t Y W l y L W N h c H R 1 c m U t c G x h b m 5 l Z C 1 w c m 9 q Z W N 0 c y 1 h b m Q t a W 4 t d G h l L W 5 l d C 1 6 Z X J v L W V t a X N z I C g y K S 9 B d X R v U m V t b 3 Z l Z E N v b H V t b n M x L n t D b 2 x 1 b W 4 0 O C w 0 N 3 0 m c X V v d D s s J n F 1 b 3 Q 7 U 2 V j d G l v b j E v Y 2 8 y L W N h c H R 1 c m U t Y n k t Z G l y Z W N 0 L W F p c i 1 j Y X B 0 d X J l L X B s Y W 5 u Z W Q t c H J v a m V j d H M t Y W 5 k L W l u L X R o Z S 1 u Z X Q t e m V y b y 1 l b W l z c y A o M i k v Q X V 0 b 1 J l b W 9 2 Z W R D b 2 x 1 b W 5 z M S 5 7 Q 2 9 s d W 1 u N D k s N D h 9 J n F 1 b 3 Q 7 X S w m c X V v d D t D b 2 x 1 b W 5 D b 3 V u d C Z x d W 9 0 O z o 0 O S w m c X V v d D t L Z X l D b 2 x 1 b W 5 O Y W 1 l c y Z x d W 9 0 O z p b X S w m c X V v d D t D b 2 x 1 b W 5 J Z G V u d G l 0 a W V z J n F 1 b 3 Q 7 O l s m c X V v d D t T Z W N 0 a W 9 u M S 9 j b z I t Y 2 F w d H V y Z S 1 i e S 1 k a X J l Y 3 Q t Y W l y L W N h c H R 1 c m U t c G x h b m 5 l Z C 1 w c m 9 q Z W N 0 c y 1 h b m Q t a W 4 t d G h l L W 5 l d C 1 6 Z X J v L W V t a X N z I C g y K S 9 B d X R v U m V t b 3 Z l Z E N v b H V t b n M x L n t D b 2 x 1 b W 4 x L D B 9 J n F 1 b 3 Q 7 L C Z x d W 9 0 O 1 N l Y 3 R p b 2 4 x L 2 N v M i 1 j Y X B 0 d X J l L W J 5 L W R p c m V j d C 1 h a X I t Y 2 F w d H V y Z S 1 w b G F u b m V k L X B y b 2 p l Y 3 R z L W F u Z C 1 p b i 1 0 a G U t b m V 0 L X p l c m 8 t Z W 1 p c 3 M g K D I p L 0 F 1 d G 9 S Z W 1 v d m V k Q 2 9 s d W 1 u c z E u e 0 N v b H V t b j I s M X 0 m c X V v d D s s J n F 1 b 3 Q 7 U 2 V j d G l v b j E v Y 2 8 y L W N h c H R 1 c m U t Y n k t Z G l y Z W N 0 L W F p c i 1 j Y X B 0 d X J l L X B s Y W 5 u Z W Q t c H J v a m V j d H M t Y W 5 k L W l u L X R o Z S 1 u Z X Q t e m V y b y 1 l b W l z c y A o M i k v Q X V 0 b 1 J l b W 9 2 Z W R D b 2 x 1 b W 5 z M S 5 7 Q 2 9 s d W 1 u M y w y f S Z x d W 9 0 O y w m c X V v d D t T Z W N 0 a W 9 u M S 9 j b z I t Y 2 F w d H V y Z S 1 i e S 1 k a X J l Y 3 Q t Y W l y L W N h c H R 1 c m U t c G x h b m 5 l Z C 1 w c m 9 q Z W N 0 c y 1 h b m Q t a W 4 t d G h l L W 5 l d C 1 6 Z X J v L W V t a X N z I C g y K S 9 B d X R v U m V t b 3 Z l Z E N v b H V t b n M x L n t D b 2 x 1 b W 4 0 L D N 9 J n F 1 b 3 Q 7 L C Z x d W 9 0 O 1 N l Y 3 R p b 2 4 x L 2 N v M i 1 j Y X B 0 d X J l L W J 5 L W R p c m V j d C 1 h a X I t Y 2 F w d H V y Z S 1 w b G F u b m V k L X B y b 2 p l Y 3 R z L W F u Z C 1 p b i 1 0 a G U t b m V 0 L X p l c m 8 t Z W 1 p c 3 M g K D I p L 0 F 1 d G 9 S Z W 1 v d m V k Q 2 9 s d W 1 u c z E u e 0 N v b H V t b j U s N H 0 m c X V v d D s s J n F 1 b 3 Q 7 U 2 V j d G l v b j E v Y 2 8 y L W N h c H R 1 c m U t Y n k t Z G l y Z W N 0 L W F p c i 1 j Y X B 0 d X J l L X B s Y W 5 u Z W Q t c H J v a m V j d H M t Y W 5 k L W l u L X R o Z S 1 u Z X Q t e m V y b y 1 l b W l z c y A o M i k v Q X V 0 b 1 J l b W 9 2 Z W R D b 2 x 1 b W 5 z M S 5 7 Q 2 9 s d W 1 u N i w 1 f S Z x d W 9 0 O y w m c X V v d D t T Z W N 0 a W 9 u M S 9 j b z I t Y 2 F w d H V y Z S 1 i e S 1 k a X J l Y 3 Q t Y W l y L W N h c H R 1 c m U t c G x h b m 5 l Z C 1 w c m 9 q Z W N 0 c y 1 h b m Q t a W 4 t d G h l L W 5 l d C 1 6 Z X J v L W V t a X N z I C g y K S 9 B d X R v U m V t b 3 Z l Z E N v b H V t b n M x L n t D b 2 x 1 b W 4 3 L D Z 9 J n F 1 b 3 Q 7 L C Z x d W 9 0 O 1 N l Y 3 R p b 2 4 x L 2 N v M i 1 j Y X B 0 d X J l L W J 5 L W R p c m V j d C 1 h a X I t Y 2 F w d H V y Z S 1 w b G F u b m V k L X B y b 2 p l Y 3 R z L W F u Z C 1 p b i 1 0 a G U t b m V 0 L X p l c m 8 t Z W 1 p c 3 M g K D I p L 0 F 1 d G 9 S Z W 1 v d m V k Q 2 9 s d W 1 u c z E u e 0 N v b H V t b j g s N 3 0 m c X V v d D s s J n F 1 b 3 Q 7 U 2 V j d G l v b j E v Y 2 8 y L W N h c H R 1 c m U t Y n k t Z G l y Z W N 0 L W F p c i 1 j Y X B 0 d X J l L X B s Y W 5 u Z W Q t c H J v a m V j d H M t Y W 5 k L W l u L X R o Z S 1 u Z X Q t e m V y b y 1 l b W l z c y A o M i k v Q X V 0 b 1 J l b W 9 2 Z W R D b 2 x 1 b W 5 z M S 5 7 Q 2 9 s d W 1 u O S w 4 f S Z x d W 9 0 O y w m c X V v d D t T Z W N 0 a W 9 u M S 9 j b z I t Y 2 F w d H V y Z S 1 i e S 1 k a X J l Y 3 Q t Y W l y L W N h c H R 1 c m U t c G x h b m 5 l Z C 1 w c m 9 q Z W N 0 c y 1 h b m Q t a W 4 t d G h l L W 5 l d C 1 6 Z X J v L W V t a X N z I C g y K S 9 B d X R v U m V t b 3 Z l Z E N v b H V t b n M x L n t D b 2 x 1 b W 4 x M C w 5 f S Z x d W 9 0 O y w m c X V v d D t T Z W N 0 a W 9 u M S 9 j b z I t Y 2 F w d H V y Z S 1 i e S 1 k a X J l Y 3 Q t Y W l y L W N h c H R 1 c m U t c G x h b m 5 l Z C 1 w c m 9 q Z W N 0 c y 1 h b m Q t a W 4 t d G h l L W 5 l d C 1 6 Z X J v L W V t a X N z I C g y K S 9 B d X R v U m V t b 3 Z l Z E N v b H V t b n M x L n t D b 2 x 1 b W 4 x M S w x M H 0 m c X V v d D s s J n F 1 b 3 Q 7 U 2 V j d G l v b j E v Y 2 8 y L W N h c H R 1 c m U t Y n k t Z G l y Z W N 0 L W F p c i 1 j Y X B 0 d X J l L X B s Y W 5 u Z W Q t c H J v a m V j d H M t Y W 5 k L W l u L X R o Z S 1 u Z X Q t e m V y b y 1 l b W l z c y A o M i k v Q X V 0 b 1 J l b W 9 2 Z W R D b 2 x 1 b W 5 z M S 5 7 Q 2 9 s d W 1 u M T I s M T F 9 J n F 1 b 3 Q 7 L C Z x d W 9 0 O 1 N l Y 3 R p b 2 4 x L 2 N v M i 1 j Y X B 0 d X J l L W J 5 L W R p c m V j d C 1 h a X I t Y 2 F w d H V y Z S 1 w b G F u b m V k L X B y b 2 p l Y 3 R z L W F u Z C 1 p b i 1 0 a G U t b m V 0 L X p l c m 8 t Z W 1 p c 3 M g K D I p L 0 F 1 d G 9 S Z W 1 v d m V k Q 2 9 s d W 1 u c z E u e 0 N v b H V t b j E z L D E y f S Z x d W 9 0 O y w m c X V v d D t T Z W N 0 a W 9 u M S 9 j b z I t Y 2 F w d H V y Z S 1 i e S 1 k a X J l Y 3 Q t Y W l y L W N h c H R 1 c m U t c G x h b m 5 l Z C 1 w c m 9 q Z W N 0 c y 1 h b m Q t a W 4 t d G h l L W 5 l d C 1 6 Z X J v L W V t a X N z I C g y K S 9 B d X R v U m V t b 3 Z l Z E N v b H V t b n M x L n t D b 2 x 1 b W 4 x N C w x M 3 0 m c X V v d D s s J n F 1 b 3 Q 7 U 2 V j d G l v b j E v Y 2 8 y L W N h c H R 1 c m U t Y n k t Z G l y Z W N 0 L W F p c i 1 j Y X B 0 d X J l L X B s Y W 5 u Z W Q t c H J v a m V j d H M t Y W 5 k L W l u L X R o Z S 1 u Z X Q t e m V y b y 1 l b W l z c y A o M i k v Q X V 0 b 1 J l b W 9 2 Z W R D b 2 x 1 b W 5 z M S 5 7 Q 2 9 s d W 1 u M T U s M T R 9 J n F 1 b 3 Q 7 L C Z x d W 9 0 O 1 N l Y 3 R p b 2 4 x L 2 N v M i 1 j Y X B 0 d X J l L W J 5 L W R p c m V j d C 1 h a X I t Y 2 F w d H V y Z S 1 w b G F u b m V k L X B y b 2 p l Y 3 R z L W F u Z C 1 p b i 1 0 a G U t b m V 0 L X p l c m 8 t Z W 1 p c 3 M g K D I p L 0 F 1 d G 9 S Z W 1 v d m V k Q 2 9 s d W 1 u c z E u e 0 N v b H V t b j E 2 L D E 1 f S Z x d W 9 0 O y w m c X V v d D t T Z W N 0 a W 9 u M S 9 j b z I t Y 2 F w d H V y Z S 1 i e S 1 k a X J l Y 3 Q t Y W l y L W N h c H R 1 c m U t c G x h b m 5 l Z C 1 w c m 9 q Z W N 0 c y 1 h b m Q t a W 4 t d G h l L W 5 l d C 1 6 Z X J v L W V t a X N z I C g y K S 9 B d X R v U m V t b 3 Z l Z E N v b H V t b n M x L n t D b 2 x 1 b W 4 x N y w x N n 0 m c X V v d D s s J n F 1 b 3 Q 7 U 2 V j d G l v b j E v Y 2 8 y L W N h c H R 1 c m U t Y n k t Z G l y Z W N 0 L W F p c i 1 j Y X B 0 d X J l L X B s Y W 5 u Z W Q t c H J v a m V j d H M t Y W 5 k L W l u L X R o Z S 1 u Z X Q t e m V y b y 1 l b W l z c y A o M i k v Q X V 0 b 1 J l b W 9 2 Z W R D b 2 x 1 b W 5 z M S 5 7 Q 2 9 s d W 1 u M T g s M T d 9 J n F 1 b 3 Q 7 L C Z x d W 9 0 O 1 N l Y 3 R p b 2 4 x L 2 N v M i 1 j Y X B 0 d X J l L W J 5 L W R p c m V j d C 1 h a X I t Y 2 F w d H V y Z S 1 w b G F u b m V k L X B y b 2 p l Y 3 R z L W F u Z C 1 p b i 1 0 a G U t b m V 0 L X p l c m 8 t Z W 1 p c 3 M g K D I p L 0 F 1 d G 9 S Z W 1 v d m V k Q 2 9 s d W 1 u c z E u e 0 N v b H V t b j E 5 L D E 4 f S Z x d W 9 0 O y w m c X V v d D t T Z W N 0 a W 9 u M S 9 j b z I t Y 2 F w d H V y Z S 1 i e S 1 k a X J l Y 3 Q t Y W l y L W N h c H R 1 c m U t c G x h b m 5 l Z C 1 w c m 9 q Z W N 0 c y 1 h b m Q t a W 4 t d G h l L W 5 l d C 1 6 Z X J v L W V t a X N z I C g y K S 9 B d X R v U m V t b 3 Z l Z E N v b H V t b n M x L n t D b 2 x 1 b W 4 y M C w x O X 0 m c X V v d D s s J n F 1 b 3 Q 7 U 2 V j d G l v b j E v Y 2 8 y L W N h c H R 1 c m U t Y n k t Z G l y Z W N 0 L W F p c i 1 j Y X B 0 d X J l L X B s Y W 5 u Z W Q t c H J v a m V j d H M t Y W 5 k L W l u L X R o Z S 1 u Z X Q t e m V y b y 1 l b W l z c y A o M i k v Q X V 0 b 1 J l b W 9 2 Z W R D b 2 x 1 b W 5 z M S 5 7 Q 2 9 s d W 1 u M j E s M j B 9 J n F 1 b 3 Q 7 L C Z x d W 9 0 O 1 N l Y 3 R p b 2 4 x L 2 N v M i 1 j Y X B 0 d X J l L W J 5 L W R p c m V j d C 1 h a X I t Y 2 F w d H V y Z S 1 w b G F u b m V k L X B y b 2 p l Y 3 R z L W F u Z C 1 p b i 1 0 a G U t b m V 0 L X p l c m 8 t Z W 1 p c 3 M g K D I p L 0 F 1 d G 9 S Z W 1 v d m V k Q 2 9 s d W 1 u c z E u e 0 N v b H V t b j I y L D I x f S Z x d W 9 0 O y w m c X V v d D t T Z W N 0 a W 9 u M S 9 j b z I t Y 2 F w d H V y Z S 1 i e S 1 k a X J l Y 3 Q t Y W l y L W N h c H R 1 c m U t c G x h b m 5 l Z C 1 w c m 9 q Z W N 0 c y 1 h b m Q t a W 4 t d G h l L W 5 l d C 1 6 Z X J v L W V t a X N z I C g y K S 9 B d X R v U m V t b 3 Z l Z E N v b H V t b n M x L n t D b 2 x 1 b W 4 y M y w y M n 0 m c X V v d D s s J n F 1 b 3 Q 7 U 2 V j d G l v b j E v Y 2 8 y L W N h c H R 1 c m U t Y n k t Z G l y Z W N 0 L W F p c i 1 j Y X B 0 d X J l L X B s Y W 5 u Z W Q t c H J v a m V j d H M t Y W 5 k L W l u L X R o Z S 1 u Z X Q t e m V y b y 1 l b W l z c y A o M i k v Q X V 0 b 1 J l b W 9 2 Z W R D b 2 x 1 b W 5 z M S 5 7 Q 2 9 s d W 1 u M j Q s M j N 9 J n F 1 b 3 Q 7 L C Z x d W 9 0 O 1 N l Y 3 R p b 2 4 x L 2 N v M i 1 j Y X B 0 d X J l L W J 5 L W R p c m V j d C 1 h a X I t Y 2 F w d H V y Z S 1 w b G F u b m V k L X B y b 2 p l Y 3 R z L W F u Z C 1 p b i 1 0 a G U t b m V 0 L X p l c m 8 t Z W 1 p c 3 M g K D I p L 0 F 1 d G 9 S Z W 1 v d m V k Q 2 9 s d W 1 u c z E u e 0 N v b H V t b j I 1 L D I 0 f S Z x d W 9 0 O y w m c X V v d D t T Z W N 0 a W 9 u M S 9 j b z I t Y 2 F w d H V y Z S 1 i e S 1 k a X J l Y 3 Q t Y W l y L W N h c H R 1 c m U t c G x h b m 5 l Z C 1 w c m 9 q Z W N 0 c y 1 h b m Q t a W 4 t d G h l L W 5 l d C 1 6 Z X J v L W V t a X N z I C g y K S 9 B d X R v U m V t b 3 Z l Z E N v b H V t b n M x L n t D b 2 x 1 b W 4 y N i w y N X 0 m c X V v d D s s J n F 1 b 3 Q 7 U 2 V j d G l v b j E v Y 2 8 y L W N h c H R 1 c m U t Y n k t Z G l y Z W N 0 L W F p c i 1 j Y X B 0 d X J l L X B s Y W 5 u Z W Q t c H J v a m V j d H M t Y W 5 k L W l u L X R o Z S 1 u Z X Q t e m V y b y 1 l b W l z c y A o M i k v Q X V 0 b 1 J l b W 9 2 Z W R D b 2 x 1 b W 5 z M S 5 7 Q 2 9 s d W 1 u M j c s M j Z 9 J n F 1 b 3 Q 7 L C Z x d W 9 0 O 1 N l Y 3 R p b 2 4 x L 2 N v M i 1 j Y X B 0 d X J l L W J 5 L W R p c m V j d C 1 h a X I t Y 2 F w d H V y Z S 1 w b G F u b m V k L X B y b 2 p l Y 3 R z L W F u Z C 1 p b i 1 0 a G U t b m V 0 L X p l c m 8 t Z W 1 p c 3 M g K D I p L 0 F 1 d G 9 S Z W 1 v d m V k Q 2 9 s d W 1 u c z E u e 0 N v b H V t b j I 4 L D I 3 f S Z x d W 9 0 O y w m c X V v d D t T Z W N 0 a W 9 u M S 9 j b z I t Y 2 F w d H V y Z S 1 i e S 1 k a X J l Y 3 Q t Y W l y L W N h c H R 1 c m U t c G x h b m 5 l Z C 1 w c m 9 q Z W N 0 c y 1 h b m Q t a W 4 t d G h l L W 5 l d C 1 6 Z X J v L W V t a X N z I C g y K S 9 B d X R v U m V t b 3 Z l Z E N v b H V t b n M x L n t D b 2 x 1 b W 4 y O S w y O H 0 m c X V v d D s s J n F 1 b 3 Q 7 U 2 V j d G l v b j E v Y 2 8 y L W N h c H R 1 c m U t Y n k t Z G l y Z W N 0 L W F p c i 1 j Y X B 0 d X J l L X B s Y W 5 u Z W Q t c H J v a m V j d H M t Y W 5 k L W l u L X R o Z S 1 u Z X Q t e m V y b y 1 l b W l z c y A o M i k v Q X V 0 b 1 J l b W 9 2 Z W R D b 2 x 1 b W 5 z M S 5 7 Q 2 9 s d W 1 u M z A s M j l 9 J n F 1 b 3 Q 7 L C Z x d W 9 0 O 1 N l Y 3 R p b 2 4 x L 2 N v M i 1 j Y X B 0 d X J l L W J 5 L W R p c m V j d C 1 h a X I t Y 2 F w d H V y Z S 1 w b G F u b m V k L X B y b 2 p l Y 3 R z L W F u Z C 1 p b i 1 0 a G U t b m V 0 L X p l c m 8 t Z W 1 p c 3 M g K D I p L 0 F 1 d G 9 S Z W 1 v d m V k Q 2 9 s d W 1 u c z E u e 0 N v b H V t b j M x L D M w f S Z x d W 9 0 O y w m c X V v d D t T Z W N 0 a W 9 u M S 9 j b z I t Y 2 F w d H V y Z S 1 i e S 1 k a X J l Y 3 Q t Y W l y L W N h c H R 1 c m U t c G x h b m 5 l Z C 1 w c m 9 q Z W N 0 c y 1 h b m Q t a W 4 t d G h l L W 5 l d C 1 6 Z X J v L W V t a X N z I C g y K S 9 B d X R v U m V t b 3 Z l Z E N v b H V t b n M x L n t D b 2 x 1 b W 4 z M i w z M X 0 m c X V v d D s s J n F 1 b 3 Q 7 U 2 V j d G l v b j E v Y 2 8 y L W N h c H R 1 c m U t Y n k t Z G l y Z W N 0 L W F p c i 1 j Y X B 0 d X J l L X B s Y W 5 u Z W Q t c H J v a m V j d H M t Y W 5 k L W l u L X R o Z S 1 u Z X Q t e m V y b y 1 l b W l z c y A o M i k v Q X V 0 b 1 J l b W 9 2 Z W R D b 2 x 1 b W 5 z M S 5 7 Q 2 9 s d W 1 u M z M s M z J 9 J n F 1 b 3 Q 7 L C Z x d W 9 0 O 1 N l Y 3 R p b 2 4 x L 2 N v M i 1 j Y X B 0 d X J l L W J 5 L W R p c m V j d C 1 h a X I t Y 2 F w d H V y Z S 1 w b G F u b m V k L X B y b 2 p l Y 3 R z L W F u Z C 1 p b i 1 0 a G U t b m V 0 L X p l c m 8 t Z W 1 p c 3 M g K D I p L 0 F 1 d G 9 S Z W 1 v d m V k Q 2 9 s d W 1 u c z E u e 0 N v b H V t b j M 0 L D M z f S Z x d W 9 0 O y w m c X V v d D t T Z W N 0 a W 9 u M S 9 j b z I t Y 2 F w d H V y Z S 1 i e S 1 k a X J l Y 3 Q t Y W l y L W N h c H R 1 c m U t c G x h b m 5 l Z C 1 w c m 9 q Z W N 0 c y 1 h b m Q t a W 4 t d G h l L W 5 l d C 1 6 Z X J v L W V t a X N z I C g y K S 9 B d X R v U m V t b 3 Z l Z E N v b H V t b n M x L n t D b 2 x 1 b W 4 z N S w z N H 0 m c X V v d D s s J n F 1 b 3 Q 7 U 2 V j d G l v b j E v Y 2 8 y L W N h c H R 1 c m U t Y n k t Z G l y Z W N 0 L W F p c i 1 j Y X B 0 d X J l L X B s Y W 5 u Z W Q t c H J v a m V j d H M t Y W 5 k L W l u L X R o Z S 1 u Z X Q t e m V y b y 1 l b W l z c y A o M i k v Q X V 0 b 1 J l b W 9 2 Z W R D b 2 x 1 b W 5 z M S 5 7 Q 2 9 s d W 1 u M z Y s M z V 9 J n F 1 b 3 Q 7 L C Z x d W 9 0 O 1 N l Y 3 R p b 2 4 x L 2 N v M i 1 j Y X B 0 d X J l L W J 5 L W R p c m V j d C 1 h a X I t Y 2 F w d H V y Z S 1 w b G F u b m V k L X B y b 2 p l Y 3 R z L W F u Z C 1 p b i 1 0 a G U t b m V 0 L X p l c m 8 t Z W 1 p c 3 M g K D I p L 0 F 1 d G 9 S Z W 1 v d m V k Q 2 9 s d W 1 u c z E u e 0 N v b H V t b j M 3 L D M 2 f S Z x d W 9 0 O y w m c X V v d D t T Z W N 0 a W 9 u M S 9 j b z I t Y 2 F w d H V y Z S 1 i e S 1 k a X J l Y 3 Q t Y W l y L W N h c H R 1 c m U t c G x h b m 5 l Z C 1 w c m 9 q Z W N 0 c y 1 h b m Q t a W 4 t d G h l L W 5 l d C 1 6 Z X J v L W V t a X N z I C g y K S 9 B d X R v U m V t b 3 Z l Z E N v b H V t b n M x L n t D b 2 x 1 b W 4 z O C w z N 3 0 m c X V v d D s s J n F 1 b 3 Q 7 U 2 V j d G l v b j E v Y 2 8 y L W N h c H R 1 c m U t Y n k t Z G l y Z W N 0 L W F p c i 1 j Y X B 0 d X J l L X B s Y W 5 u Z W Q t c H J v a m V j d H M t Y W 5 k L W l u L X R o Z S 1 u Z X Q t e m V y b y 1 l b W l z c y A o M i k v Q X V 0 b 1 J l b W 9 2 Z W R D b 2 x 1 b W 5 z M S 5 7 Q 2 9 s d W 1 u M z k s M z h 9 J n F 1 b 3 Q 7 L C Z x d W 9 0 O 1 N l Y 3 R p b 2 4 x L 2 N v M i 1 j Y X B 0 d X J l L W J 5 L W R p c m V j d C 1 h a X I t Y 2 F w d H V y Z S 1 w b G F u b m V k L X B y b 2 p l Y 3 R z L W F u Z C 1 p b i 1 0 a G U t b m V 0 L X p l c m 8 t Z W 1 p c 3 M g K D I p L 0 F 1 d G 9 S Z W 1 v d m V k Q 2 9 s d W 1 u c z E u e 0 N v b H V t b j Q w L D M 5 f S Z x d W 9 0 O y w m c X V v d D t T Z W N 0 a W 9 u M S 9 j b z I t Y 2 F w d H V y Z S 1 i e S 1 k a X J l Y 3 Q t Y W l y L W N h c H R 1 c m U t c G x h b m 5 l Z C 1 w c m 9 q Z W N 0 c y 1 h b m Q t a W 4 t d G h l L W 5 l d C 1 6 Z X J v L W V t a X N z I C g y K S 9 B d X R v U m V t b 3 Z l Z E N v b H V t b n M x L n t D b 2 x 1 b W 4 0 M S w 0 M H 0 m c X V v d D s s J n F 1 b 3 Q 7 U 2 V j d G l v b j E v Y 2 8 y L W N h c H R 1 c m U t Y n k t Z G l y Z W N 0 L W F p c i 1 j Y X B 0 d X J l L X B s Y W 5 u Z W Q t c H J v a m V j d H M t Y W 5 k L W l u L X R o Z S 1 u Z X Q t e m V y b y 1 l b W l z c y A o M i k v Q X V 0 b 1 J l b W 9 2 Z W R D b 2 x 1 b W 5 z M S 5 7 Q 2 9 s d W 1 u N D I s N D F 9 J n F 1 b 3 Q 7 L C Z x d W 9 0 O 1 N l Y 3 R p b 2 4 x L 2 N v M i 1 j Y X B 0 d X J l L W J 5 L W R p c m V j d C 1 h a X I t Y 2 F w d H V y Z S 1 w b G F u b m V k L X B y b 2 p l Y 3 R z L W F u Z C 1 p b i 1 0 a G U t b m V 0 L X p l c m 8 t Z W 1 p c 3 M g K D I p L 0 F 1 d G 9 S Z W 1 v d m V k Q 2 9 s d W 1 u c z E u e 0 N v b H V t b j Q z L D Q y f S Z x d W 9 0 O y w m c X V v d D t T Z W N 0 a W 9 u M S 9 j b z I t Y 2 F w d H V y Z S 1 i e S 1 k a X J l Y 3 Q t Y W l y L W N h c H R 1 c m U t c G x h b m 5 l Z C 1 w c m 9 q Z W N 0 c y 1 h b m Q t a W 4 t d G h l L W 5 l d C 1 6 Z X J v L W V t a X N z I C g y K S 9 B d X R v U m V t b 3 Z l Z E N v b H V t b n M x L n t D b 2 x 1 b W 4 0 N C w 0 M 3 0 m c X V v d D s s J n F 1 b 3 Q 7 U 2 V j d G l v b j E v Y 2 8 y L W N h c H R 1 c m U t Y n k t Z G l y Z W N 0 L W F p c i 1 j Y X B 0 d X J l L X B s Y W 5 u Z W Q t c H J v a m V j d H M t Y W 5 k L W l u L X R o Z S 1 u Z X Q t e m V y b y 1 l b W l z c y A o M i k v Q X V 0 b 1 J l b W 9 2 Z W R D b 2 x 1 b W 5 z M S 5 7 Q 2 9 s d W 1 u N D U s N D R 9 J n F 1 b 3 Q 7 L C Z x d W 9 0 O 1 N l Y 3 R p b 2 4 x L 2 N v M i 1 j Y X B 0 d X J l L W J 5 L W R p c m V j d C 1 h a X I t Y 2 F w d H V y Z S 1 w b G F u b m V k L X B y b 2 p l Y 3 R z L W F u Z C 1 p b i 1 0 a G U t b m V 0 L X p l c m 8 t Z W 1 p c 3 M g K D I p L 0 F 1 d G 9 S Z W 1 v d m V k Q 2 9 s d W 1 u c z E u e 0 N v b H V t b j Q 2 L D Q 1 f S Z x d W 9 0 O y w m c X V v d D t T Z W N 0 a W 9 u M S 9 j b z I t Y 2 F w d H V y Z S 1 i e S 1 k a X J l Y 3 Q t Y W l y L W N h c H R 1 c m U t c G x h b m 5 l Z C 1 w c m 9 q Z W N 0 c y 1 h b m Q t a W 4 t d G h l L W 5 l d C 1 6 Z X J v L W V t a X N z I C g y K S 9 B d X R v U m V t b 3 Z l Z E N v b H V t b n M x L n t D b 2 x 1 b W 4 0 N y w 0 N n 0 m c X V v d D s s J n F 1 b 3 Q 7 U 2 V j d G l v b j E v Y 2 8 y L W N h c H R 1 c m U t Y n k t Z G l y Z W N 0 L W F p c i 1 j Y X B 0 d X J l L X B s Y W 5 u Z W Q t c H J v a m V j d H M t Y W 5 k L W l u L X R o Z S 1 u Z X Q t e m V y b y 1 l b W l z c y A o M i k v Q X V 0 b 1 J l b W 9 2 Z W R D b 2 x 1 b W 5 z M S 5 7 Q 2 9 s d W 1 u N D g s N D d 9 J n F 1 b 3 Q 7 L C Z x d W 9 0 O 1 N l Y 3 R p b 2 4 x L 2 N v M i 1 j Y X B 0 d X J l L W J 5 L W R p c m V j d C 1 h a X I t Y 2 F w d H V y Z S 1 w b G F u b m V k L X B y b 2 p l Y 3 R z L W F u Z C 1 p b i 1 0 a G U t b m V 0 L X p l c m 8 t Z W 1 p c 3 M g K D I p L 0 F 1 d G 9 S Z W 1 v d m V k Q 2 9 s d W 1 u c z E u e 0 N v b H V t b j Q 5 L D Q 4 f S Z x d W 9 0 O 1 0 s J n F 1 b 3 Q 7 U m V s Y X R p b 2 5 z a G l w S W 5 m b y Z x d W 9 0 O z p b X X 0 i I C 8 + P C 9 T d G F i b G V F b n R y a W V z P j w v S X R l b T 4 8 S X R l b T 4 8 S X R l b U x v Y 2 F 0 a W 9 u P j x J d G V t V H l w Z T 5 G b 3 J t d W x h P C 9 J d G V t V H l w Z T 4 8 S X R l b V B h d G g + U 2 V j d G l v b j E v Y 2 8 y L W N h c H R 1 c m U t Y n k t Z G l y Z W N 0 L W F p c i 1 j Y X B 0 d X J l L X B s Y W 5 u Z W Q t c H J v a m V j d H M t Y W 5 k L W l u L X R o Z S 1 u Z X Q t e m V y b y 1 l b W l z c y U y M C U y O D I l M j k v U X V l b G x l P C 9 J d G V t U G F 0 a D 4 8 L 0 l 0 Z W 1 M b 2 N h d G l v b j 4 8 U 3 R h Y m x l R W 5 0 c m l l c y A v P j w v S X R l b T 4 8 S X R l b T 4 8 S X R l b U x v Y 2 F 0 a W 9 u P j x J d G V t V H l w Z T 5 G b 3 J t d W x h P C 9 J d G V t V H l w Z T 4 8 S X R l b V B h d G g + U 2 V j d G l v b j E v Y 2 8 y L W N h c H R 1 c m U t Y n k t Z G l y Z W N 0 L W F p c i 1 j Y X B 0 d X J l L X B s Y W 5 u Z W Q t c H J v a m V j d H M t Y W 5 k L W l u L X R o Z S 1 u Z X Q t e m V y b y 1 l b W l z c y U y M C U y O D I l M j k v R 2 U l Q z M l Q T R u Z G V y d G V y J T I w U 3 B h b H R l b n R 5 c D w v S X R l b V B h d G g + P C 9 J d G V t T G 9 j Y X R p b 2 4 + P F N 0 Y W J s Z U V u d H J p Z X M g L z 4 8 L 0 l 0 Z W 0 + P E l 0 Z W 0 + P E l 0 Z W 1 M b 2 N h d G l v b j 4 8 S X R l b V R 5 c G U + R m 9 y b X V s Y T w v S X R l b V R 5 c G U + P E l 0 Z W 1 Q Y X R o P l N l Y 3 R p b 2 4 x L 2 N v M i 1 j Y X B 0 d X J l L W J 5 L W R p c m V j d C 1 h a X I t Y 2 F w d H V y Z S 1 w b G F u b m V k L X B y b 2 p l Y 3 R z L W F u Z C 1 p b i 1 0 a G U t b m V 0 L X p l c m 8 t Z W 1 p c 3 M l M j A l M j g z J T I 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M S I g L z 4 8 R W 5 0 c n k g V H l w Z T 0 i R m l s b E V y c m 9 y Q 2 9 k Z S I g V m F s d W U 9 I n N V b m t u b 3 d u I i A v P j x F b n R y e S B U e X B l P S J G a W x s R X J y b 3 J D b 3 V u d C I g V m F s d W U 9 I m w w I i A v P j x F b n R y e S B U e X B l P S J G a W x s T G F z d F V w Z G F 0 Z W Q i I F Z h b H V l P S J k M j A y M y 0 x M S 0 y M V Q x N D o x N j o 1 N y 4 y N z g 0 N T g w W i I g L z 4 8 R W 5 0 c n k g V H l w Z T 0 i R m l s b E N v b H V t b l R 5 c G V z I i B W Y W x 1 Z T 0 i c 0 J n W U d C Z 1 l E Q X d N R E F 3 T U R B d 0 1 E Q X d N R E F 3 T U R B d 0 1 E Q X d N R E F 3 T U R B d 0 1 E Q X d N R E F 3 T U R B d 0 1 E Q X d N R E F 3 T U R B d z 0 9 I i A v P j x F b n R y e S B U e X B l P S J G a W x s Q 2 9 s d W 1 u T m F t Z X M i I F Z h b H V l P S J z W y Z x d W 9 0 O 0 N v b H V t b j E m c X V v d D s s J n F 1 b 3 Q 7 Q 2 9 s d W 1 u M i Z x d W 9 0 O y w m c X V v d D t D b 2 x 1 b W 4 z J n F 1 b 3 Q 7 L C Z x d W 9 0 O 0 N v b H V t b j Q m c X V v d D s s J n F 1 b 3 Q 7 Q 2 9 s d W 1 u N S Z x d W 9 0 O y w m c X V v d D t D b 2 x 1 b W 4 2 J n F 1 b 3 Q 7 L C Z x d W 9 0 O 0 N v b H V t b j c m c X V v d D s s J n F 1 b 3 Q 7 Q 2 9 s d W 1 u O C Z x d W 9 0 O y w m c X V v d D t D b 2 x 1 b W 4 5 J n F 1 b 3 Q 7 L C Z x d W 9 0 O 0 N v b H V t b j E w J n F 1 b 3 Q 7 L C Z x d W 9 0 O 0 N v b H V t b j E x J n F 1 b 3 Q 7 L C Z x d W 9 0 O 0 N v b H V t b j E y J n F 1 b 3 Q 7 L C Z x d W 9 0 O 0 N v b H V t b j E z J n F 1 b 3 Q 7 L C Z x d W 9 0 O 0 N v b H V t b j E 0 J n F 1 b 3 Q 7 L C Z x d W 9 0 O 0 N v b H V t b j E 1 J n F 1 b 3 Q 7 L C Z x d W 9 0 O 0 N v b H V t b j E 2 J n F 1 b 3 Q 7 L C Z x d W 9 0 O 0 N v b H V t b j E 3 J n F 1 b 3 Q 7 L C Z x d W 9 0 O 0 N v b H V t b j E 4 J n F 1 b 3 Q 7 L C Z x d W 9 0 O 0 N v b H V t b j E 5 J n F 1 b 3 Q 7 L C Z x d W 9 0 O 0 N v b H V t b j I w J n F 1 b 3 Q 7 L C Z x d W 9 0 O 0 N v b H V t b j I x J n F 1 b 3 Q 7 L C Z x d W 9 0 O 0 N v b H V t b j I y J n F 1 b 3 Q 7 L C Z x d W 9 0 O 0 N v b H V t b j I z J n F 1 b 3 Q 7 L C Z x d W 9 0 O 0 N v b H V t b j I 0 J n F 1 b 3 Q 7 L C Z x d W 9 0 O 0 N v b H V t b j I 1 J n F 1 b 3 Q 7 L C Z x d W 9 0 O 0 N v b H V t b j I 2 J n F 1 b 3 Q 7 L C Z x d W 9 0 O 0 N v b H V t b j I 3 J n F 1 b 3 Q 7 L C Z x d W 9 0 O 0 N v b H V t b j I 4 J n F 1 b 3 Q 7 L C Z x d W 9 0 O 0 N v b H V t b j I 5 J n F 1 b 3 Q 7 L C Z x d W 9 0 O 0 N v b H V t b j M w J n F 1 b 3 Q 7 L C Z x d W 9 0 O 0 N v b H V t b j M x J n F 1 b 3 Q 7 L C Z x d W 9 0 O 0 N v b H V t b j M y J n F 1 b 3 Q 7 L C Z x d W 9 0 O 0 N v b H V t b j M z J n F 1 b 3 Q 7 L C Z x d W 9 0 O 0 N v b H V t b j M 0 J n F 1 b 3 Q 7 L C Z x d W 9 0 O 0 N v b H V t b j M 1 J n F 1 b 3 Q 7 L C Z x d W 9 0 O 0 N v b H V t b j M 2 J n F 1 b 3 Q 7 L C Z x d W 9 0 O 0 N v b H V t b j M 3 J n F 1 b 3 Q 7 L C Z x d W 9 0 O 0 N v b H V t b j M 4 J n F 1 b 3 Q 7 L C Z x d W 9 0 O 0 N v b H V t b j M 5 J n F 1 b 3 Q 7 L C Z x d W 9 0 O 0 N v b H V t b j Q w J n F 1 b 3 Q 7 L C Z x d W 9 0 O 0 N v b H V t b j Q x J n F 1 b 3 Q 7 L C Z x d W 9 0 O 0 N v b H V t b j Q y J n F 1 b 3 Q 7 L C Z x d W 9 0 O 0 N v b H V t b j Q z J n F 1 b 3 Q 7 L C Z x d W 9 0 O 0 N v b H V t b j Q 0 J n F 1 b 3 Q 7 L C Z x d W 9 0 O 0 N v b H V t b j Q 1 J n F 1 b 3 Q 7 L C Z x d W 9 0 O 0 N v b H V t b j Q 2 J n F 1 b 3 Q 7 L C Z x d W 9 0 O 0 N v b H V t b j Q 3 J n F 1 b 3 Q 7 L C Z x d W 9 0 O 0 N v b H V t b j Q 4 J n F 1 b 3 Q 7 L C Z x d W 9 0 O 0 N v b H V t b j Q 5 J n F 1 b 3 Q 7 X S I g L z 4 8 R W 5 0 c n k g V H l w Z T 0 i R m l s b F N 0 Y X R 1 c y I g V m F s d W U 9 I n N D b 2 1 w b G V 0 Z S I g L z 4 8 R W 5 0 c n k g V H l w Z T 0 i U m V s Y X R p b 2 5 z a G l w S W 5 m b 0 N v b n R h a W 5 l c i I g V m F s d W U 9 I n N 7 J n F 1 b 3 Q 7 Y 2 9 s d W 1 u Q 2 9 1 b n Q m c X V v d D s 6 N D k s J n F 1 b 3 Q 7 a 2 V 5 Q 2 9 s d W 1 u T m F t Z X M m c X V v d D s 6 W 1 0 s J n F 1 b 3 Q 7 c X V l c n l S Z W x h d G l v b n N o a X B z J n F 1 b 3 Q 7 O l t d L C Z x d W 9 0 O 2 N v b H V t b k l k Z W 5 0 a X R p Z X M m c X V v d D s 6 W y Z x d W 9 0 O 1 N l Y 3 R p b 2 4 x L 2 N v M i 1 j Y X B 0 d X J l L W J 5 L W R p c m V j d C 1 h a X I t Y 2 F w d H V y Z S 1 w b G F u b m V k L X B y b 2 p l Y 3 R z L W F u Z C 1 p b i 1 0 a G U t b m V 0 L X p l c m 8 t Z W 1 p c 3 M g K D M p L 0 F 1 d G 9 S Z W 1 v d m V k Q 2 9 s d W 1 u c z E u e 0 N v b H V t b j E s M H 0 m c X V v d D s s J n F 1 b 3 Q 7 U 2 V j d G l v b j E v Y 2 8 y L W N h c H R 1 c m U t Y n k t Z G l y Z W N 0 L W F p c i 1 j Y X B 0 d X J l L X B s Y W 5 u Z W Q t c H J v a m V j d H M t Y W 5 k L W l u L X R o Z S 1 u Z X Q t e m V y b y 1 l b W l z c y A o M y k v Q X V 0 b 1 J l b W 9 2 Z W R D b 2 x 1 b W 5 z M S 5 7 Q 2 9 s d W 1 u M i w x f S Z x d W 9 0 O y w m c X V v d D t T Z W N 0 a W 9 u M S 9 j b z I t Y 2 F w d H V y Z S 1 i e S 1 k a X J l Y 3 Q t Y W l y L W N h c H R 1 c m U t c G x h b m 5 l Z C 1 w c m 9 q Z W N 0 c y 1 h b m Q t a W 4 t d G h l L W 5 l d C 1 6 Z X J v L W V t a X N z I C g z K S 9 B d X R v U m V t b 3 Z l Z E N v b H V t b n M x L n t D b 2 x 1 b W 4 z L D J 9 J n F 1 b 3 Q 7 L C Z x d W 9 0 O 1 N l Y 3 R p b 2 4 x L 2 N v M i 1 j Y X B 0 d X J l L W J 5 L W R p c m V j d C 1 h a X I t Y 2 F w d H V y Z S 1 w b G F u b m V k L X B y b 2 p l Y 3 R z L W F u Z C 1 p b i 1 0 a G U t b m V 0 L X p l c m 8 t Z W 1 p c 3 M g K D M p L 0 F 1 d G 9 S Z W 1 v d m V k Q 2 9 s d W 1 u c z E u e 0 N v b H V t b j Q s M 3 0 m c X V v d D s s J n F 1 b 3 Q 7 U 2 V j d G l v b j E v Y 2 8 y L W N h c H R 1 c m U t Y n k t Z G l y Z W N 0 L W F p c i 1 j Y X B 0 d X J l L X B s Y W 5 u Z W Q t c H J v a m V j d H M t Y W 5 k L W l u L X R o Z S 1 u Z X Q t e m V y b y 1 l b W l z c y A o M y k v Q X V 0 b 1 J l b W 9 2 Z W R D b 2 x 1 b W 5 z M S 5 7 Q 2 9 s d W 1 u N S w 0 f S Z x d W 9 0 O y w m c X V v d D t T Z W N 0 a W 9 u M S 9 j b z I t Y 2 F w d H V y Z S 1 i e S 1 k a X J l Y 3 Q t Y W l y L W N h c H R 1 c m U t c G x h b m 5 l Z C 1 w c m 9 q Z W N 0 c y 1 h b m Q t a W 4 t d G h l L W 5 l d C 1 6 Z X J v L W V t a X N z I C g z K S 9 B d X R v U m V t b 3 Z l Z E N v b H V t b n M x L n t D b 2 x 1 b W 4 2 L D V 9 J n F 1 b 3 Q 7 L C Z x d W 9 0 O 1 N l Y 3 R p b 2 4 x L 2 N v M i 1 j Y X B 0 d X J l L W J 5 L W R p c m V j d C 1 h a X I t Y 2 F w d H V y Z S 1 w b G F u b m V k L X B y b 2 p l Y 3 R z L W F u Z C 1 p b i 1 0 a G U t b m V 0 L X p l c m 8 t Z W 1 p c 3 M g K D M p L 0 F 1 d G 9 S Z W 1 v d m V k Q 2 9 s d W 1 u c z E u e 0 N v b H V t b j c s N n 0 m c X V v d D s s J n F 1 b 3 Q 7 U 2 V j d G l v b j E v Y 2 8 y L W N h c H R 1 c m U t Y n k t Z G l y Z W N 0 L W F p c i 1 j Y X B 0 d X J l L X B s Y W 5 u Z W Q t c H J v a m V j d H M t Y W 5 k L W l u L X R o Z S 1 u Z X Q t e m V y b y 1 l b W l z c y A o M y k v Q X V 0 b 1 J l b W 9 2 Z W R D b 2 x 1 b W 5 z M S 5 7 Q 2 9 s d W 1 u O C w 3 f S Z x d W 9 0 O y w m c X V v d D t T Z W N 0 a W 9 u M S 9 j b z I t Y 2 F w d H V y Z S 1 i e S 1 k a X J l Y 3 Q t Y W l y L W N h c H R 1 c m U t c G x h b m 5 l Z C 1 w c m 9 q Z W N 0 c y 1 h b m Q t a W 4 t d G h l L W 5 l d C 1 6 Z X J v L W V t a X N z I C g z K S 9 B d X R v U m V t b 3 Z l Z E N v b H V t b n M x L n t D b 2 x 1 b W 4 5 L D h 9 J n F 1 b 3 Q 7 L C Z x d W 9 0 O 1 N l Y 3 R p b 2 4 x L 2 N v M i 1 j Y X B 0 d X J l L W J 5 L W R p c m V j d C 1 h a X I t Y 2 F w d H V y Z S 1 w b G F u b m V k L X B y b 2 p l Y 3 R z L W F u Z C 1 p b i 1 0 a G U t b m V 0 L X p l c m 8 t Z W 1 p c 3 M g K D M p L 0 F 1 d G 9 S Z W 1 v d m V k Q 2 9 s d W 1 u c z E u e 0 N v b H V t b j E w L D l 9 J n F 1 b 3 Q 7 L C Z x d W 9 0 O 1 N l Y 3 R p b 2 4 x L 2 N v M i 1 j Y X B 0 d X J l L W J 5 L W R p c m V j d C 1 h a X I t Y 2 F w d H V y Z S 1 w b G F u b m V k L X B y b 2 p l Y 3 R z L W F u Z C 1 p b i 1 0 a G U t b m V 0 L X p l c m 8 t Z W 1 p c 3 M g K D M p L 0 F 1 d G 9 S Z W 1 v d m V k Q 2 9 s d W 1 u c z E u e 0 N v b H V t b j E x L D E w f S Z x d W 9 0 O y w m c X V v d D t T Z W N 0 a W 9 u M S 9 j b z I t Y 2 F w d H V y Z S 1 i e S 1 k a X J l Y 3 Q t Y W l y L W N h c H R 1 c m U t c G x h b m 5 l Z C 1 w c m 9 q Z W N 0 c y 1 h b m Q t a W 4 t d G h l L W 5 l d C 1 6 Z X J v L W V t a X N z I C g z K S 9 B d X R v U m V t b 3 Z l Z E N v b H V t b n M x L n t D b 2 x 1 b W 4 x M i w x M X 0 m c X V v d D s s J n F 1 b 3 Q 7 U 2 V j d G l v b j E v Y 2 8 y L W N h c H R 1 c m U t Y n k t Z G l y Z W N 0 L W F p c i 1 j Y X B 0 d X J l L X B s Y W 5 u Z W Q t c H J v a m V j d H M t Y W 5 k L W l u L X R o Z S 1 u Z X Q t e m V y b y 1 l b W l z c y A o M y k v Q X V 0 b 1 J l b W 9 2 Z W R D b 2 x 1 b W 5 z M S 5 7 Q 2 9 s d W 1 u M T M s M T J 9 J n F 1 b 3 Q 7 L C Z x d W 9 0 O 1 N l Y 3 R p b 2 4 x L 2 N v M i 1 j Y X B 0 d X J l L W J 5 L W R p c m V j d C 1 h a X I t Y 2 F w d H V y Z S 1 w b G F u b m V k L X B y b 2 p l Y 3 R z L W F u Z C 1 p b i 1 0 a G U t b m V 0 L X p l c m 8 t Z W 1 p c 3 M g K D M p L 0 F 1 d G 9 S Z W 1 v d m V k Q 2 9 s d W 1 u c z E u e 0 N v b H V t b j E 0 L D E z f S Z x d W 9 0 O y w m c X V v d D t T Z W N 0 a W 9 u M S 9 j b z I t Y 2 F w d H V y Z S 1 i e S 1 k a X J l Y 3 Q t Y W l y L W N h c H R 1 c m U t c G x h b m 5 l Z C 1 w c m 9 q Z W N 0 c y 1 h b m Q t a W 4 t d G h l L W 5 l d C 1 6 Z X J v L W V t a X N z I C g z K S 9 B d X R v U m V t b 3 Z l Z E N v b H V t b n M x L n t D b 2 x 1 b W 4 x N S w x N H 0 m c X V v d D s s J n F 1 b 3 Q 7 U 2 V j d G l v b j E v Y 2 8 y L W N h c H R 1 c m U t Y n k t Z G l y Z W N 0 L W F p c i 1 j Y X B 0 d X J l L X B s Y W 5 u Z W Q t c H J v a m V j d H M t Y W 5 k L W l u L X R o Z S 1 u Z X Q t e m V y b y 1 l b W l z c y A o M y k v Q X V 0 b 1 J l b W 9 2 Z W R D b 2 x 1 b W 5 z M S 5 7 Q 2 9 s d W 1 u M T Y s M T V 9 J n F 1 b 3 Q 7 L C Z x d W 9 0 O 1 N l Y 3 R p b 2 4 x L 2 N v M i 1 j Y X B 0 d X J l L W J 5 L W R p c m V j d C 1 h a X I t Y 2 F w d H V y Z S 1 w b G F u b m V k L X B y b 2 p l Y 3 R z L W F u Z C 1 p b i 1 0 a G U t b m V 0 L X p l c m 8 t Z W 1 p c 3 M g K D M p L 0 F 1 d G 9 S Z W 1 v d m V k Q 2 9 s d W 1 u c z E u e 0 N v b H V t b j E 3 L D E 2 f S Z x d W 9 0 O y w m c X V v d D t T Z W N 0 a W 9 u M S 9 j b z I t Y 2 F w d H V y Z S 1 i e S 1 k a X J l Y 3 Q t Y W l y L W N h c H R 1 c m U t c G x h b m 5 l Z C 1 w c m 9 q Z W N 0 c y 1 h b m Q t a W 4 t d G h l L W 5 l d C 1 6 Z X J v L W V t a X N z I C g z K S 9 B d X R v U m V t b 3 Z l Z E N v b H V t b n M x L n t D b 2 x 1 b W 4 x O C w x N 3 0 m c X V v d D s s J n F 1 b 3 Q 7 U 2 V j d G l v b j E v Y 2 8 y L W N h c H R 1 c m U t Y n k t Z G l y Z W N 0 L W F p c i 1 j Y X B 0 d X J l L X B s Y W 5 u Z W Q t c H J v a m V j d H M t Y W 5 k L W l u L X R o Z S 1 u Z X Q t e m V y b y 1 l b W l z c y A o M y k v Q X V 0 b 1 J l b W 9 2 Z W R D b 2 x 1 b W 5 z M S 5 7 Q 2 9 s d W 1 u M T k s M T h 9 J n F 1 b 3 Q 7 L C Z x d W 9 0 O 1 N l Y 3 R p b 2 4 x L 2 N v M i 1 j Y X B 0 d X J l L W J 5 L W R p c m V j d C 1 h a X I t Y 2 F w d H V y Z S 1 w b G F u b m V k L X B y b 2 p l Y 3 R z L W F u Z C 1 p b i 1 0 a G U t b m V 0 L X p l c m 8 t Z W 1 p c 3 M g K D M p L 0 F 1 d G 9 S Z W 1 v d m V k Q 2 9 s d W 1 u c z E u e 0 N v b H V t b j I w L D E 5 f S Z x d W 9 0 O y w m c X V v d D t T Z W N 0 a W 9 u M S 9 j b z I t Y 2 F w d H V y Z S 1 i e S 1 k a X J l Y 3 Q t Y W l y L W N h c H R 1 c m U t c G x h b m 5 l Z C 1 w c m 9 q Z W N 0 c y 1 h b m Q t a W 4 t d G h l L W 5 l d C 1 6 Z X J v L W V t a X N z I C g z K S 9 B d X R v U m V t b 3 Z l Z E N v b H V t b n M x L n t D b 2 x 1 b W 4 y M S w y M H 0 m c X V v d D s s J n F 1 b 3 Q 7 U 2 V j d G l v b j E v Y 2 8 y L W N h c H R 1 c m U t Y n k t Z G l y Z W N 0 L W F p c i 1 j Y X B 0 d X J l L X B s Y W 5 u Z W Q t c H J v a m V j d H M t Y W 5 k L W l u L X R o Z S 1 u Z X Q t e m V y b y 1 l b W l z c y A o M y k v Q X V 0 b 1 J l b W 9 2 Z W R D b 2 x 1 b W 5 z M S 5 7 Q 2 9 s d W 1 u M j I s M j F 9 J n F 1 b 3 Q 7 L C Z x d W 9 0 O 1 N l Y 3 R p b 2 4 x L 2 N v M i 1 j Y X B 0 d X J l L W J 5 L W R p c m V j d C 1 h a X I t Y 2 F w d H V y Z S 1 w b G F u b m V k L X B y b 2 p l Y 3 R z L W F u Z C 1 p b i 1 0 a G U t b m V 0 L X p l c m 8 t Z W 1 p c 3 M g K D M p L 0 F 1 d G 9 S Z W 1 v d m V k Q 2 9 s d W 1 u c z E u e 0 N v b H V t b j I z L D I y f S Z x d W 9 0 O y w m c X V v d D t T Z W N 0 a W 9 u M S 9 j b z I t Y 2 F w d H V y Z S 1 i e S 1 k a X J l Y 3 Q t Y W l y L W N h c H R 1 c m U t c G x h b m 5 l Z C 1 w c m 9 q Z W N 0 c y 1 h b m Q t a W 4 t d G h l L W 5 l d C 1 6 Z X J v L W V t a X N z I C g z K S 9 B d X R v U m V t b 3 Z l Z E N v b H V t b n M x L n t D b 2 x 1 b W 4 y N C w y M 3 0 m c X V v d D s s J n F 1 b 3 Q 7 U 2 V j d G l v b j E v Y 2 8 y L W N h c H R 1 c m U t Y n k t Z G l y Z W N 0 L W F p c i 1 j Y X B 0 d X J l L X B s Y W 5 u Z W Q t c H J v a m V j d H M t Y W 5 k L W l u L X R o Z S 1 u Z X Q t e m V y b y 1 l b W l z c y A o M y k v Q X V 0 b 1 J l b W 9 2 Z W R D b 2 x 1 b W 5 z M S 5 7 Q 2 9 s d W 1 u M j U s M j R 9 J n F 1 b 3 Q 7 L C Z x d W 9 0 O 1 N l Y 3 R p b 2 4 x L 2 N v M i 1 j Y X B 0 d X J l L W J 5 L W R p c m V j d C 1 h a X I t Y 2 F w d H V y Z S 1 w b G F u b m V k L X B y b 2 p l Y 3 R z L W F u Z C 1 p b i 1 0 a G U t b m V 0 L X p l c m 8 t Z W 1 p c 3 M g K D M p L 0 F 1 d G 9 S Z W 1 v d m V k Q 2 9 s d W 1 u c z E u e 0 N v b H V t b j I 2 L D I 1 f S Z x d W 9 0 O y w m c X V v d D t T Z W N 0 a W 9 u M S 9 j b z I t Y 2 F w d H V y Z S 1 i e S 1 k a X J l Y 3 Q t Y W l y L W N h c H R 1 c m U t c G x h b m 5 l Z C 1 w c m 9 q Z W N 0 c y 1 h b m Q t a W 4 t d G h l L W 5 l d C 1 6 Z X J v L W V t a X N z I C g z K S 9 B d X R v U m V t b 3 Z l Z E N v b H V t b n M x L n t D b 2 x 1 b W 4 y N y w y N n 0 m c X V v d D s s J n F 1 b 3 Q 7 U 2 V j d G l v b j E v Y 2 8 y L W N h c H R 1 c m U t Y n k t Z G l y Z W N 0 L W F p c i 1 j Y X B 0 d X J l L X B s Y W 5 u Z W Q t c H J v a m V j d H M t Y W 5 k L W l u L X R o Z S 1 u Z X Q t e m V y b y 1 l b W l z c y A o M y k v Q X V 0 b 1 J l b W 9 2 Z W R D b 2 x 1 b W 5 z M S 5 7 Q 2 9 s d W 1 u M j g s M j d 9 J n F 1 b 3 Q 7 L C Z x d W 9 0 O 1 N l Y 3 R p b 2 4 x L 2 N v M i 1 j Y X B 0 d X J l L W J 5 L W R p c m V j d C 1 h a X I t Y 2 F w d H V y Z S 1 w b G F u b m V k L X B y b 2 p l Y 3 R z L W F u Z C 1 p b i 1 0 a G U t b m V 0 L X p l c m 8 t Z W 1 p c 3 M g K D M p L 0 F 1 d G 9 S Z W 1 v d m V k Q 2 9 s d W 1 u c z E u e 0 N v b H V t b j I 5 L D I 4 f S Z x d W 9 0 O y w m c X V v d D t T Z W N 0 a W 9 u M S 9 j b z I t Y 2 F w d H V y Z S 1 i e S 1 k a X J l Y 3 Q t Y W l y L W N h c H R 1 c m U t c G x h b m 5 l Z C 1 w c m 9 q Z W N 0 c y 1 h b m Q t a W 4 t d G h l L W 5 l d C 1 6 Z X J v L W V t a X N z I C g z K S 9 B d X R v U m V t b 3 Z l Z E N v b H V t b n M x L n t D b 2 x 1 b W 4 z M C w y O X 0 m c X V v d D s s J n F 1 b 3 Q 7 U 2 V j d G l v b j E v Y 2 8 y L W N h c H R 1 c m U t Y n k t Z G l y Z W N 0 L W F p c i 1 j Y X B 0 d X J l L X B s Y W 5 u Z W Q t c H J v a m V j d H M t Y W 5 k L W l u L X R o Z S 1 u Z X Q t e m V y b y 1 l b W l z c y A o M y k v Q X V 0 b 1 J l b W 9 2 Z W R D b 2 x 1 b W 5 z M S 5 7 Q 2 9 s d W 1 u M z E s M z B 9 J n F 1 b 3 Q 7 L C Z x d W 9 0 O 1 N l Y 3 R p b 2 4 x L 2 N v M i 1 j Y X B 0 d X J l L W J 5 L W R p c m V j d C 1 h a X I t Y 2 F w d H V y Z S 1 w b G F u b m V k L X B y b 2 p l Y 3 R z L W F u Z C 1 p b i 1 0 a G U t b m V 0 L X p l c m 8 t Z W 1 p c 3 M g K D M p L 0 F 1 d G 9 S Z W 1 v d m V k Q 2 9 s d W 1 u c z E u e 0 N v b H V t b j M y L D M x f S Z x d W 9 0 O y w m c X V v d D t T Z W N 0 a W 9 u M S 9 j b z I t Y 2 F w d H V y Z S 1 i e S 1 k a X J l Y 3 Q t Y W l y L W N h c H R 1 c m U t c G x h b m 5 l Z C 1 w c m 9 q Z W N 0 c y 1 h b m Q t a W 4 t d G h l L W 5 l d C 1 6 Z X J v L W V t a X N z I C g z K S 9 B d X R v U m V t b 3 Z l Z E N v b H V t b n M x L n t D b 2 x 1 b W 4 z M y w z M n 0 m c X V v d D s s J n F 1 b 3 Q 7 U 2 V j d G l v b j E v Y 2 8 y L W N h c H R 1 c m U t Y n k t Z G l y Z W N 0 L W F p c i 1 j Y X B 0 d X J l L X B s Y W 5 u Z W Q t c H J v a m V j d H M t Y W 5 k L W l u L X R o Z S 1 u Z X Q t e m V y b y 1 l b W l z c y A o M y k v Q X V 0 b 1 J l b W 9 2 Z W R D b 2 x 1 b W 5 z M S 5 7 Q 2 9 s d W 1 u M z Q s M z N 9 J n F 1 b 3 Q 7 L C Z x d W 9 0 O 1 N l Y 3 R p b 2 4 x L 2 N v M i 1 j Y X B 0 d X J l L W J 5 L W R p c m V j d C 1 h a X I t Y 2 F w d H V y Z S 1 w b G F u b m V k L X B y b 2 p l Y 3 R z L W F u Z C 1 p b i 1 0 a G U t b m V 0 L X p l c m 8 t Z W 1 p c 3 M g K D M p L 0 F 1 d G 9 S Z W 1 v d m V k Q 2 9 s d W 1 u c z E u e 0 N v b H V t b j M 1 L D M 0 f S Z x d W 9 0 O y w m c X V v d D t T Z W N 0 a W 9 u M S 9 j b z I t Y 2 F w d H V y Z S 1 i e S 1 k a X J l Y 3 Q t Y W l y L W N h c H R 1 c m U t c G x h b m 5 l Z C 1 w c m 9 q Z W N 0 c y 1 h b m Q t a W 4 t d G h l L W 5 l d C 1 6 Z X J v L W V t a X N z I C g z K S 9 B d X R v U m V t b 3 Z l Z E N v b H V t b n M x L n t D b 2 x 1 b W 4 z N i w z N X 0 m c X V v d D s s J n F 1 b 3 Q 7 U 2 V j d G l v b j E v Y 2 8 y L W N h c H R 1 c m U t Y n k t Z G l y Z W N 0 L W F p c i 1 j Y X B 0 d X J l L X B s Y W 5 u Z W Q t c H J v a m V j d H M t Y W 5 k L W l u L X R o Z S 1 u Z X Q t e m V y b y 1 l b W l z c y A o M y k v Q X V 0 b 1 J l b W 9 2 Z W R D b 2 x 1 b W 5 z M S 5 7 Q 2 9 s d W 1 u M z c s M z Z 9 J n F 1 b 3 Q 7 L C Z x d W 9 0 O 1 N l Y 3 R p b 2 4 x L 2 N v M i 1 j Y X B 0 d X J l L W J 5 L W R p c m V j d C 1 h a X I t Y 2 F w d H V y Z S 1 w b G F u b m V k L X B y b 2 p l Y 3 R z L W F u Z C 1 p b i 1 0 a G U t b m V 0 L X p l c m 8 t Z W 1 p c 3 M g K D M p L 0 F 1 d G 9 S Z W 1 v d m V k Q 2 9 s d W 1 u c z E u e 0 N v b H V t b j M 4 L D M 3 f S Z x d W 9 0 O y w m c X V v d D t T Z W N 0 a W 9 u M S 9 j b z I t Y 2 F w d H V y Z S 1 i e S 1 k a X J l Y 3 Q t Y W l y L W N h c H R 1 c m U t c G x h b m 5 l Z C 1 w c m 9 q Z W N 0 c y 1 h b m Q t a W 4 t d G h l L W 5 l d C 1 6 Z X J v L W V t a X N z I C g z K S 9 B d X R v U m V t b 3 Z l Z E N v b H V t b n M x L n t D b 2 x 1 b W 4 z O S w z O H 0 m c X V v d D s s J n F 1 b 3 Q 7 U 2 V j d G l v b j E v Y 2 8 y L W N h c H R 1 c m U t Y n k t Z G l y Z W N 0 L W F p c i 1 j Y X B 0 d X J l L X B s Y W 5 u Z W Q t c H J v a m V j d H M t Y W 5 k L W l u L X R o Z S 1 u Z X Q t e m V y b y 1 l b W l z c y A o M y k v Q X V 0 b 1 J l b W 9 2 Z W R D b 2 x 1 b W 5 z M S 5 7 Q 2 9 s d W 1 u N D A s M z l 9 J n F 1 b 3 Q 7 L C Z x d W 9 0 O 1 N l Y 3 R p b 2 4 x L 2 N v M i 1 j Y X B 0 d X J l L W J 5 L W R p c m V j d C 1 h a X I t Y 2 F w d H V y Z S 1 w b G F u b m V k L X B y b 2 p l Y 3 R z L W F u Z C 1 p b i 1 0 a G U t b m V 0 L X p l c m 8 t Z W 1 p c 3 M g K D M p L 0 F 1 d G 9 S Z W 1 v d m V k Q 2 9 s d W 1 u c z E u e 0 N v b H V t b j Q x L D Q w f S Z x d W 9 0 O y w m c X V v d D t T Z W N 0 a W 9 u M S 9 j b z I t Y 2 F w d H V y Z S 1 i e S 1 k a X J l Y 3 Q t Y W l y L W N h c H R 1 c m U t c G x h b m 5 l Z C 1 w c m 9 q Z W N 0 c y 1 h b m Q t a W 4 t d G h l L W 5 l d C 1 6 Z X J v L W V t a X N z I C g z K S 9 B d X R v U m V t b 3 Z l Z E N v b H V t b n M x L n t D b 2 x 1 b W 4 0 M i w 0 M X 0 m c X V v d D s s J n F 1 b 3 Q 7 U 2 V j d G l v b j E v Y 2 8 y L W N h c H R 1 c m U t Y n k t Z G l y Z W N 0 L W F p c i 1 j Y X B 0 d X J l L X B s Y W 5 u Z W Q t c H J v a m V j d H M t Y W 5 k L W l u L X R o Z S 1 u Z X Q t e m V y b y 1 l b W l z c y A o M y k v Q X V 0 b 1 J l b W 9 2 Z W R D b 2 x 1 b W 5 z M S 5 7 Q 2 9 s d W 1 u N D M s N D J 9 J n F 1 b 3 Q 7 L C Z x d W 9 0 O 1 N l Y 3 R p b 2 4 x L 2 N v M i 1 j Y X B 0 d X J l L W J 5 L W R p c m V j d C 1 h a X I t Y 2 F w d H V y Z S 1 w b G F u b m V k L X B y b 2 p l Y 3 R z L W F u Z C 1 p b i 1 0 a G U t b m V 0 L X p l c m 8 t Z W 1 p c 3 M g K D M p L 0 F 1 d G 9 S Z W 1 v d m V k Q 2 9 s d W 1 u c z E u e 0 N v b H V t b j Q 0 L D Q z f S Z x d W 9 0 O y w m c X V v d D t T Z W N 0 a W 9 u M S 9 j b z I t Y 2 F w d H V y Z S 1 i e S 1 k a X J l Y 3 Q t Y W l y L W N h c H R 1 c m U t c G x h b m 5 l Z C 1 w c m 9 q Z W N 0 c y 1 h b m Q t a W 4 t d G h l L W 5 l d C 1 6 Z X J v L W V t a X N z I C g z K S 9 B d X R v U m V t b 3 Z l Z E N v b H V t b n M x L n t D b 2 x 1 b W 4 0 N S w 0 N H 0 m c X V v d D s s J n F 1 b 3 Q 7 U 2 V j d G l v b j E v Y 2 8 y L W N h c H R 1 c m U t Y n k t Z G l y Z W N 0 L W F p c i 1 j Y X B 0 d X J l L X B s Y W 5 u Z W Q t c H J v a m V j d H M t Y W 5 k L W l u L X R o Z S 1 u Z X Q t e m V y b y 1 l b W l z c y A o M y k v Q X V 0 b 1 J l b W 9 2 Z W R D b 2 x 1 b W 5 z M S 5 7 Q 2 9 s d W 1 u N D Y s N D V 9 J n F 1 b 3 Q 7 L C Z x d W 9 0 O 1 N l Y 3 R p b 2 4 x L 2 N v M i 1 j Y X B 0 d X J l L W J 5 L W R p c m V j d C 1 h a X I t Y 2 F w d H V y Z S 1 w b G F u b m V k L X B y b 2 p l Y 3 R z L W F u Z C 1 p b i 1 0 a G U t b m V 0 L X p l c m 8 t Z W 1 p c 3 M g K D M p L 0 F 1 d G 9 S Z W 1 v d m V k Q 2 9 s d W 1 u c z E u e 0 N v b H V t b j Q 3 L D Q 2 f S Z x d W 9 0 O y w m c X V v d D t T Z W N 0 a W 9 u M S 9 j b z I t Y 2 F w d H V y Z S 1 i e S 1 k a X J l Y 3 Q t Y W l y L W N h c H R 1 c m U t c G x h b m 5 l Z C 1 w c m 9 q Z W N 0 c y 1 h b m Q t a W 4 t d G h l L W 5 l d C 1 6 Z X J v L W V t a X N z I C g z K S 9 B d X R v U m V t b 3 Z l Z E N v b H V t b n M x L n t D b 2 x 1 b W 4 0 O C w 0 N 3 0 m c X V v d D s s J n F 1 b 3 Q 7 U 2 V j d G l v b j E v Y 2 8 y L W N h c H R 1 c m U t Y n k t Z G l y Z W N 0 L W F p c i 1 j Y X B 0 d X J l L X B s Y W 5 u Z W Q t c H J v a m V j d H M t Y W 5 k L W l u L X R o Z S 1 u Z X Q t e m V y b y 1 l b W l z c y A o M y k v Q X V 0 b 1 J l b W 9 2 Z W R D b 2 x 1 b W 5 z M S 5 7 Q 2 9 s d W 1 u N D k s N D h 9 J n F 1 b 3 Q 7 X S w m c X V v d D t D b 2 x 1 b W 5 D b 3 V u d C Z x d W 9 0 O z o 0 O S w m c X V v d D t L Z X l D b 2 x 1 b W 5 O Y W 1 l c y Z x d W 9 0 O z p b X S w m c X V v d D t D b 2 x 1 b W 5 J Z G V u d G l 0 a W V z J n F 1 b 3 Q 7 O l s m c X V v d D t T Z W N 0 a W 9 u M S 9 j b z I t Y 2 F w d H V y Z S 1 i e S 1 k a X J l Y 3 Q t Y W l y L W N h c H R 1 c m U t c G x h b m 5 l Z C 1 w c m 9 q Z W N 0 c y 1 h b m Q t a W 4 t d G h l L W 5 l d C 1 6 Z X J v L W V t a X N z I C g z K S 9 B d X R v U m V t b 3 Z l Z E N v b H V t b n M x L n t D b 2 x 1 b W 4 x L D B 9 J n F 1 b 3 Q 7 L C Z x d W 9 0 O 1 N l Y 3 R p b 2 4 x L 2 N v M i 1 j Y X B 0 d X J l L W J 5 L W R p c m V j d C 1 h a X I t Y 2 F w d H V y Z S 1 w b G F u b m V k L X B y b 2 p l Y 3 R z L W F u Z C 1 p b i 1 0 a G U t b m V 0 L X p l c m 8 t Z W 1 p c 3 M g K D M p L 0 F 1 d G 9 S Z W 1 v d m V k Q 2 9 s d W 1 u c z E u e 0 N v b H V t b j I s M X 0 m c X V v d D s s J n F 1 b 3 Q 7 U 2 V j d G l v b j E v Y 2 8 y L W N h c H R 1 c m U t Y n k t Z G l y Z W N 0 L W F p c i 1 j Y X B 0 d X J l L X B s Y W 5 u Z W Q t c H J v a m V j d H M t Y W 5 k L W l u L X R o Z S 1 u Z X Q t e m V y b y 1 l b W l z c y A o M y k v Q X V 0 b 1 J l b W 9 2 Z W R D b 2 x 1 b W 5 z M S 5 7 Q 2 9 s d W 1 u M y w y f S Z x d W 9 0 O y w m c X V v d D t T Z W N 0 a W 9 u M S 9 j b z I t Y 2 F w d H V y Z S 1 i e S 1 k a X J l Y 3 Q t Y W l y L W N h c H R 1 c m U t c G x h b m 5 l Z C 1 w c m 9 q Z W N 0 c y 1 h b m Q t a W 4 t d G h l L W 5 l d C 1 6 Z X J v L W V t a X N z I C g z K S 9 B d X R v U m V t b 3 Z l Z E N v b H V t b n M x L n t D b 2 x 1 b W 4 0 L D N 9 J n F 1 b 3 Q 7 L C Z x d W 9 0 O 1 N l Y 3 R p b 2 4 x L 2 N v M i 1 j Y X B 0 d X J l L W J 5 L W R p c m V j d C 1 h a X I t Y 2 F w d H V y Z S 1 w b G F u b m V k L X B y b 2 p l Y 3 R z L W F u Z C 1 p b i 1 0 a G U t b m V 0 L X p l c m 8 t Z W 1 p c 3 M g K D M p L 0 F 1 d G 9 S Z W 1 v d m V k Q 2 9 s d W 1 u c z E u e 0 N v b H V t b j U s N H 0 m c X V v d D s s J n F 1 b 3 Q 7 U 2 V j d G l v b j E v Y 2 8 y L W N h c H R 1 c m U t Y n k t Z G l y Z W N 0 L W F p c i 1 j Y X B 0 d X J l L X B s Y W 5 u Z W Q t c H J v a m V j d H M t Y W 5 k L W l u L X R o Z S 1 u Z X Q t e m V y b y 1 l b W l z c y A o M y k v Q X V 0 b 1 J l b W 9 2 Z W R D b 2 x 1 b W 5 z M S 5 7 Q 2 9 s d W 1 u N i w 1 f S Z x d W 9 0 O y w m c X V v d D t T Z W N 0 a W 9 u M S 9 j b z I t Y 2 F w d H V y Z S 1 i e S 1 k a X J l Y 3 Q t Y W l y L W N h c H R 1 c m U t c G x h b m 5 l Z C 1 w c m 9 q Z W N 0 c y 1 h b m Q t a W 4 t d G h l L W 5 l d C 1 6 Z X J v L W V t a X N z I C g z K S 9 B d X R v U m V t b 3 Z l Z E N v b H V t b n M x L n t D b 2 x 1 b W 4 3 L D Z 9 J n F 1 b 3 Q 7 L C Z x d W 9 0 O 1 N l Y 3 R p b 2 4 x L 2 N v M i 1 j Y X B 0 d X J l L W J 5 L W R p c m V j d C 1 h a X I t Y 2 F w d H V y Z S 1 w b G F u b m V k L X B y b 2 p l Y 3 R z L W F u Z C 1 p b i 1 0 a G U t b m V 0 L X p l c m 8 t Z W 1 p c 3 M g K D M p L 0 F 1 d G 9 S Z W 1 v d m V k Q 2 9 s d W 1 u c z E u e 0 N v b H V t b j g s N 3 0 m c X V v d D s s J n F 1 b 3 Q 7 U 2 V j d G l v b j E v Y 2 8 y L W N h c H R 1 c m U t Y n k t Z G l y Z W N 0 L W F p c i 1 j Y X B 0 d X J l L X B s Y W 5 u Z W Q t c H J v a m V j d H M t Y W 5 k L W l u L X R o Z S 1 u Z X Q t e m V y b y 1 l b W l z c y A o M y k v Q X V 0 b 1 J l b W 9 2 Z W R D b 2 x 1 b W 5 z M S 5 7 Q 2 9 s d W 1 u O S w 4 f S Z x d W 9 0 O y w m c X V v d D t T Z W N 0 a W 9 u M S 9 j b z I t Y 2 F w d H V y Z S 1 i e S 1 k a X J l Y 3 Q t Y W l y L W N h c H R 1 c m U t c G x h b m 5 l Z C 1 w c m 9 q Z W N 0 c y 1 h b m Q t a W 4 t d G h l L W 5 l d C 1 6 Z X J v L W V t a X N z I C g z K S 9 B d X R v U m V t b 3 Z l Z E N v b H V t b n M x L n t D b 2 x 1 b W 4 x M C w 5 f S Z x d W 9 0 O y w m c X V v d D t T Z W N 0 a W 9 u M S 9 j b z I t Y 2 F w d H V y Z S 1 i e S 1 k a X J l Y 3 Q t Y W l y L W N h c H R 1 c m U t c G x h b m 5 l Z C 1 w c m 9 q Z W N 0 c y 1 h b m Q t a W 4 t d G h l L W 5 l d C 1 6 Z X J v L W V t a X N z I C g z K S 9 B d X R v U m V t b 3 Z l Z E N v b H V t b n M x L n t D b 2 x 1 b W 4 x M S w x M H 0 m c X V v d D s s J n F 1 b 3 Q 7 U 2 V j d G l v b j E v Y 2 8 y L W N h c H R 1 c m U t Y n k t Z G l y Z W N 0 L W F p c i 1 j Y X B 0 d X J l L X B s Y W 5 u Z W Q t c H J v a m V j d H M t Y W 5 k L W l u L X R o Z S 1 u Z X Q t e m V y b y 1 l b W l z c y A o M y k v Q X V 0 b 1 J l b W 9 2 Z W R D b 2 x 1 b W 5 z M S 5 7 Q 2 9 s d W 1 u M T I s M T F 9 J n F 1 b 3 Q 7 L C Z x d W 9 0 O 1 N l Y 3 R p b 2 4 x L 2 N v M i 1 j Y X B 0 d X J l L W J 5 L W R p c m V j d C 1 h a X I t Y 2 F w d H V y Z S 1 w b G F u b m V k L X B y b 2 p l Y 3 R z L W F u Z C 1 p b i 1 0 a G U t b m V 0 L X p l c m 8 t Z W 1 p c 3 M g K D M p L 0 F 1 d G 9 S Z W 1 v d m V k Q 2 9 s d W 1 u c z E u e 0 N v b H V t b j E z L D E y f S Z x d W 9 0 O y w m c X V v d D t T Z W N 0 a W 9 u M S 9 j b z I t Y 2 F w d H V y Z S 1 i e S 1 k a X J l Y 3 Q t Y W l y L W N h c H R 1 c m U t c G x h b m 5 l Z C 1 w c m 9 q Z W N 0 c y 1 h b m Q t a W 4 t d G h l L W 5 l d C 1 6 Z X J v L W V t a X N z I C g z K S 9 B d X R v U m V t b 3 Z l Z E N v b H V t b n M x L n t D b 2 x 1 b W 4 x N C w x M 3 0 m c X V v d D s s J n F 1 b 3 Q 7 U 2 V j d G l v b j E v Y 2 8 y L W N h c H R 1 c m U t Y n k t Z G l y Z W N 0 L W F p c i 1 j Y X B 0 d X J l L X B s Y W 5 u Z W Q t c H J v a m V j d H M t Y W 5 k L W l u L X R o Z S 1 u Z X Q t e m V y b y 1 l b W l z c y A o M y k v Q X V 0 b 1 J l b W 9 2 Z W R D b 2 x 1 b W 5 z M S 5 7 Q 2 9 s d W 1 u M T U s M T R 9 J n F 1 b 3 Q 7 L C Z x d W 9 0 O 1 N l Y 3 R p b 2 4 x L 2 N v M i 1 j Y X B 0 d X J l L W J 5 L W R p c m V j d C 1 h a X I t Y 2 F w d H V y Z S 1 w b G F u b m V k L X B y b 2 p l Y 3 R z L W F u Z C 1 p b i 1 0 a G U t b m V 0 L X p l c m 8 t Z W 1 p c 3 M g K D M p L 0 F 1 d G 9 S Z W 1 v d m V k Q 2 9 s d W 1 u c z E u e 0 N v b H V t b j E 2 L D E 1 f S Z x d W 9 0 O y w m c X V v d D t T Z W N 0 a W 9 u M S 9 j b z I t Y 2 F w d H V y Z S 1 i e S 1 k a X J l Y 3 Q t Y W l y L W N h c H R 1 c m U t c G x h b m 5 l Z C 1 w c m 9 q Z W N 0 c y 1 h b m Q t a W 4 t d G h l L W 5 l d C 1 6 Z X J v L W V t a X N z I C g z K S 9 B d X R v U m V t b 3 Z l Z E N v b H V t b n M x L n t D b 2 x 1 b W 4 x N y w x N n 0 m c X V v d D s s J n F 1 b 3 Q 7 U 2 V j d G l v b j E v Y 2 8 y L W N h c H R 1 c m U t Y n k t Z G l y Z W N 0 L W F p c i 1 j Y X B 0 d X J l L X B s Y W 5 u Z W Q t c H J v a m V j d H M t Y W 5 k L W l u L X R o Z S 1 u Z X Q t e m V y b y 1 l b W l z c y A o M y k v Q X V 0 b 1 J l b W 9 2 Z W R D b 2 x 1 b W 5 z M S 5 7 Q 2 9 s d W 1 u M T g s M T d 9 J n F 1 b 3 Q 7 L C Z x d W 9 0 O 1 N l Y 3 R p b 2 4 x L 2 N v M i 1 j Y X B 0 d X J l L W J 5 L W R p c m V j d C 1 h a X I t Y 2 F w d H V y Z S 1 w b G F u b m V k L X B y b 2 p l Y 3 R z L W F u Z C 1 p b i 1 0 a G U t b m V 0 L X p l c m 8 t Z W 1 p c 3 M g K D M p L 0 F 1 d G 9 S Z W 1 v d m V k Q 2 9 s d W 1 u c z E u e 0 N v b H V t b j E 5 L D E 4 f S Z x d W 9 0 O y w m c X V v d D t T Z W N 0 a W 9 u M S 9 j b z I t Y 2 F w d H V y Z S 1 i e S 1 k a X J l Y 3 Q t Y W l y L W N h c H R 1 c m U t c G x h b m 5 l Z C 1 w c m 9 q Z W N 0 c y 1 h b m Q t a W 4 t d G h l L W 5 l d C 1 6 Z X J v L W V t a X N z I C g z K S 9 B d X R v U m V t b 3 Z l Z E N v b H V t b n M x L n t D b 2 x 1 b W 4 y M C w x O X 0 m c X V v d D s s J n F 1 b 3 Q 7 U 2 V j d G l v b j E v Y 2 8 y L W N h c H R 1 c m U t Y n k t Z G l y Z W N 0 L W F p c i 1 j Y X B 0 d X J l L X B s Y W 5 u Z W Q t c H J v a m V j d H M t Y W 5 k L W l u L X R o Z S 1 u Z X Q t e m V y b y 1 l b W l z c y A o M y k v Q X V 0 b 1 J l b W 9 2 Z W R D b 2 x 1 b W 5 z M S 5 7 Q 2 9 s d W 1 u M j E s M j B 9 J n F 1 b 3 Q 7 L C Z x d W 9 0 O 1 N l Y 3 R p b 2 4 x L 2 N v M i 1 j Y X B 0 d X J l L W J 5 L W R p c m V j d C 1 h a X I t Y 2 F w d H V y Z S 1 w b G F u b m V k L X B y b 2 p l Y 3 R z L W F u Z C 1 p b i 1 0 a G U t b m V 0 L X p l c m 8 t Z W 1 p c 3 M g K D M p L 0 F 1 d G 9 S Z W 1 v d m V k Q 2 9 s d W 1 u c z E u e 0 N v b H V t b j I y L D I x f S Z x d W 9 0 O y w m c X V v d D t T Z W N 0 a W 9 u M S 9 j b z I t Y 2 F w d H V y Z S 1 i e S 1 k a X J l Y 3 Q t Y W l y L W N h c H R 1 c m U t c G x h b m 5 l Z C 1 w c m 9 q Z W N 0 c y 1 h b m Q t a W 4 t d G h l L W 5 l d C 1 6 Z X J v L W V t a X N z I C g z K S 9 B d X R v U m V t b 3 Z l Z E N v b H V t b n M x L n t D b 2 x 1 b W 4 y M y w y M n 0 m c X V v d D s s J n F 1 b 3 Q 7 U 2 V j d G l v b j E v Y 2 8 y L W N h c H R 1 c m U t Y n k t Z G l y Z W N 0 L W F p c i 1 j Y X B 0 d X J l L X B s Y W 5 u Z W Q t c H J v a m V j d H M t Y W 5 k L W l u L X R o Z S 1 u Z X Q t e m V y b y 1 l b W l z c y A o M y k v Q X V 0 b 1 J l b W 9 2 Z W R D b 2 x 1 b W 5 z M S 5 7 Q 2 9 s d W 1 u M j Q s M j N 9 J n F 1 b 3 Q 7 L C Z x d W 9 0 O 1 N l Y 3 R p b 2 4 x L 2 N v M i 1 j Y X B 0 d X J l L W J 5 L W R p c m V j d C 1 h a X I t Y 2 F w d H V y Z S 1 w b G F u b m V k L X B y b 2 p l Y 3 R z L W F u Z C 1 p b i 1 0 a G U t b m V 0 L X p l c m 8 t Z W 1 p c 3 M g K D M p L 0 F 1 d G 9 S Z W 1 v d m V k Q 2 9 s d W 1 u c z E u e 0 N v b H V t b j I 1 L D I 0 f S Z x d W 9 0 O y w m c X V v d D t T Z W N 0 a W 9 u M S 9 j b z I t Y 2 F w d H V y Z S 1 i e S 1 k a X J l Y 3 Q t Y W l y L W N h c H R 1 c m U t c G x h b m 5 l Z C 1 w c m 9 q Z W N 0 c y 1 h b m Q t a W 4 t d G h l L W 5 l d C 1 6 Z X J v L W V t a X N z I C g z K S 9 B d X R v U m V t b 3 Z l Z E N v b H V t b n M x L n t D b 2 x 1 b W 4 y N i w y N X 0 m c X V v d D s s J n F 1 b 3 Q 7 U 2 V j d G l v b j E v Y 2 8 y L W N h c H R 1 c m U t Y n k t Z G l y Z W N 0 L W F p c i 1 j Y X B 0 d X J l L X B s Y W 5 u Z W Q t c H J v a m V j d H M t Y W 5 k L W l u L X R o Z S 1 u Z X Q t e m V y b y 1 l b W l z c y A o M y k v Q X V 0 b 1 J l b W 9 2 Z W R D b 2 x 1 b W 5 z M S 5 7 Q 2 9 s d W 1 u M j c s M j Z 9 J n F 1 b 3 Q 7 L C Z x d W 9 0 O 1 N l Y 3 R p b 2 4 x L 2 N v M i 1 j Y X B 0 d X J l L W J 5 L W R p c m V j d C 1 h a X I t Y 2 F w d H V y Z S 1 w b G F u b m V k L X B y b 2 p l Y 3 R z L W F u Z C 1 p b i 1 0 a G U t b m V 0 L X p l c m 8 t Z W 1 p c 3 M g K D M p L 0 F 1 d G 9 S Z W 1 v d m V k Q 2 9 s d W 1 u c z E u e 0 N v b H V t b j I 4 L D I 3 f S Z x d W 9 0 O y w m c X V v d D t T Z W N 0 a W 9 u M S 9 j b z I t Y 2 F w d H V y Z S 1 i e S 1 k a X J l Y 3 Q t Y W l y L W N h c H R 1 c m U t c G x h b m 5 l Z C 1 w c m 9 q Z W N 0 c y 1 h b m Q t a W 4 t d G h l L W 5 l d C 1 6 Z X J v L W V t a X N z I C g z K S 9 B d X R v U m V t b 3 Z l Z E N v b H V t b n M x L n t D b 2 x 1 b W 4 y O S w y O H 0 m c X V v d D s s J n F 1 b 3 Q 7 U 2 V j d G l v b j E v Y 2 8 y L W N h c H R 1 c m U t Y n k t Z G l y Z W N 0 L W F p c i 1 j Y X B 0 d X J l L X B s Y W 5 u Z W Q t c H J v a m V j d H M t Y W 5 k L W l u L X R o Z S 1 u Z X Q t e m V y b y 1 l b W l z c y A o M y k v Q X V 0 b 1 J l b W 9 2 Z W R D b 2 x 1 b W 5 z M S 5 7 Q 2 9 s d W 1 u M z A s M j l 9 J n F 1 b 3 Q 7 L C Z x d W 9 0 O 1 N l Y 3 R p b 2 4 x L 2 N v M i 1 j Y X B 0 d X J l L W J 5 L W R p c m V j d C 1 h a X I t Y 2 F w d H V y Z S 1 w b G F u b m V k L X B y b 2 p l Y 3 R z L W F u Z C 1 p b i 1 0 a G U t b m V 0 L X p l c m 8 t Z W 1 p c 3 M g K D M p L 0 F 1 d G 9 S Z W 1 v d m V k Q 2 9 s d W 1 u c z E u e 0 N v b H V t b j M x L D M w f S Z x d W 9 0 O y w m c X V v d D t T Z W N 0 a W 9 u M S 9 j b z I t Y 2 F w d H V y Z S 1 i e S 1 k a X J l Y 3 Q t Y W l y L W N h c H R 1 c m U t c G x h b m 5 l Z C 1 w c m 9 q Z W N 0 c y 1 h b m Q t a W 4 t d G h l L W 5 l d C 1 6 Z X J v L W V t a X N z I C g z K S 9 B d X R v U m V t b 3 Z l Z E N v b H V t b n M x L n t D b 2 x 1 b W 4 z M i w z M X 0 m c X V v d D s s J n F 1 b 3 Q 7 U 2 V j d G l v b j E v Y 2 8 y L W N h c H R 1 c m U t Y n k t Z G l y Z W N 0 L W F p c i 1 j Y X B 0 d X J l L X B s Y W 5 u Z W Q t c H J v a m V j d H M t Y W 5 k L W l u L X R o Z S 1 u Z X Q t e m V y b y 1 l b W l z c y A o M y k v Q X V 0 b 1 J l b W 9 2 Z W R D b 2 x 1 b W 5 z M S 5 7 Q 2 9 s d W 1 u M z M s M z J 9 J n F 1 b 3 Q 7 L C Z x d W 9 0 O 1 N l Y 3 R p b 2 4 x L 2 N v M i 1 j Y X B 0 d X J l L W J 5 L W R p c m V j d C 1 h a X I t Y 2 F w d H V y Z S 1 w b G F u b m V k L X B y b 2 p l Y 3 R z L W F u Z C 1 p b i 1 0 a G U t b m V 0 L X p l c m 8 t Z W 1 p c 3 M g K D M p L 0 F 1 d G 9 S Z W 1 v d m V k Q 2 9 s d W 1 u c z E u e 0 N v b H V t b j M 0 L D M z f S Z x d W 9 0 O y w m c X V v d D t T Z W N 0 a W 9 u M S 9 j b z I t Y 2 F w d H V y Z S 1 i e S 1 k a X J l Y 3 Q t Y W l y L W N h c H R 1 c m U t c G x h b m 5 l Z C 1 w c m 9 q Z W N 0 c y 1 h b m Q t a W 4 t d G h l L W 5 l d C 1 6 Z X J v L W V t a X N z I C g z K S 9 B d X R v U m V t b 3 Z l Z E N v b H V t b n M x L n t D b 2 x 1 b W 4 z N S w z N H 0 m c X V v d D s s J n F 1 b 3 Q 7 U 2 V j d G l v b j E v Y 2 8 y L W N h c H R 1 c m U t Y n k t Z G l y Z W N 0 L W F p c i 1 j Y X B 0 d X J l L X B s Y W 5 u Z W Q t c H J v a m V j d H M t Y W 5 k L W l u L X R o Z S 1 u Z X Q t e m V y b y 1 l b W l z c y A o M y k v Q X V 0 b 1 J l b W 9 2 Z W R D b 2 x 1 b W 5 z M S 5 7 Q 2 9 s d W 1 u M z Y s M z V 9 J n F 1 b 3 Q 7 L C Z x d W 9 0 O 1 N l Y 3 R p b 2 4 x L 2 N v M i 1 j Y X B 0 d X J l L W J 5 L W R p c m V j d C 1 h a X I t Y 2 F w d H V y Z S 1 w b G F u b m V k L X B y b 2 p l Y 3 R z L W F u Z C 1 p b i 1 0 a G U t b m V 0 L X p l c m 8 t Z W 1 p c 3 M g K D M p L 0 F 1 d G 9 S Z W 1 v d m V k Q 2 9 s d W 1 u c z E u e 0 N v b H V t b j M 3 L D M 2 f S Z x d W 9 0 O y w m c X V v d D t T Z W N 0 a W 9 u M S 9 j b z I t Y 2 F w d H V y Z S 1 i e S 1 k a X J l Y 3 Q t Y W l y L W N h c H R 1 c m U t c G x h b m 5 l Z C 1 w c m 9 q Z W N 0 c y 1 h b m Q t a W 4 t d G h l L W 5 l d C 1 6 Z X J v L W V t a X N z I C g z K S 9 B d X R v U m V t b 3 Z l Z E N v b H V t b n M x L n t D b 2 x 1 b W 4 z O C w z N 3 0 m c X V v d D s s J n F 1 b 3 Q 7 U 2 V j d G l v b j E v Y 2 8 y L W N h c H R 1 c m U t Y n k t Z G l y Z W N 0 L W F p c i 1 j Y X B 0 d X J l L X B s Y W 5 u Z W Q t c H J v a m V j d H M t Y W 5 k L W l u L X R o Z S 1 u Z X Q t e m V y b y 1 l b W l z c y A o M y k v Q X V 0 b 1 J l b W 9 2 Z W R D b 2 x 1 b W 5 z M S 5 7 Q 2 9 s d W 1 u M z k s M z h 9 J n F 1 b 3 Q 7 L C Z x d W 9 0 O 1 N l Y 3 R p b 2 4 x L 2 N v M i 1 j Y X B 0 d X J l L W J 5 L W R p c m V j d C 1 h a X I t Y 2 F w d H V y Z S 1 w b G F u b m V k L X B y b 2 p l Y 3 R z L W F u Z C 1 p b i 1 0 a G U t b m V 0 L X p l c m 8 t Z W 1 p c 3 M g K D M p L 0 F 1 d G 9 S Z W 1 v d m V k Q 2 9 s d W 1 u c z E u e 0 N v b H V t b j Q w L D M 5 f S Z x d W 9 0 O y w m c X V v d D t T Z W N 0 a W 9 u M S 9 j b z I t Y 2 F w d H V y Z S 1 i e S 1 k a X J l Y 3 Q t Y W l y L W N h c H R 1 c m U t c G x h b m 5 l Z C 1 w c m 9 q Z W N 0 c y 1 h b m Q t a W 4 t d G h l L W 5 l d C 1 6 Z X J v L W V t a X N z I C g z K S 9 B d X R v U m V t b 3 Z l Z E N v b H V t b n M x L n t D b 2 x 1 b W 4 0 M S w 0 M H 0 m c X V v d D s s J n F 1 b 3 Q 7 U 2 V j d G l v b j E v Y 2 8 y L W N h c H R 1 c m U t Y n k t Z G l y Z W N 0 L W F p c i 1 j Y X B 0 d X J l L X B s Y W 5 u Z W Q t c H J v a m V j d H M t Y W 5 k L W l u L X R o Z S 1 u Z X Q t e m V y b y 1 l b W l z c y A o M y k v Q X V 0 b 1 J l b W 9 2 Z W R D b 2 x 1 b W 5 z M S 5 7 Q 2 9 s d W 1 u N D I s N D F 9 J n F 1 b 3 Q 7 L C Z x d W 9 0 O 1 N l Y 3 R p b 2 4 x L 2 N v M i 1 j Y X B 0 d X J l L W J 5 L W R p c m V j d C 1 h a X I t Y 2 F w d H V y Z S 1 w b G F u b m V k L X B y b 2 p l Y 3 R z L W F u Z C 1 p b i 1 0 a G U t b m V 0 L X p l c m 8 t Z W 1 p c 3 M g K D M p L 0 F 1 d G 9 S Z W 1 v d m V k Q 2 9 s d W 1 u c z E u e 0 N v b H V t b j Q z L D Q y f S Z x d W 9 0 O y w m c X V v d D t T Z W N 0 a W 9 u M S 9 j b z I t Y 2 F w d H V y Z S 1 i e S 1 k a X J l Y 3 Q t Y W l y L W N h c H R 1 c m U t c G x h b m 5 l Z C 1 w c m 9 q Z W N 0 c y 1 h b m Q t a W 4 t d G h l L W 5 l d C 1 6 Z X J v L W V t a X N z I C g z K S 9 B d X R v U m V t b 3 Z l Z E N v b H V t b n M x L n t D b 2 x 1 b W 4 0 N C w 0 M 3 0 m c X V v d D s s J n F 1 b 3 Q 7 U 2 V j d G l v b j E v Y 2 8 y L W N h c H R 1 c m U t Y n k t Z G l y Z W N 0 L W F p c i 1 j Y X B 0 d X J l L X B s Y W 5 u Z W Q t c H J v a m V j d H M t Y W 5 k L W l u L X R o Z S 1 u Z X Q t e m V y b y 1 l b W l z c y A o M y k v Q X V 0 b 1 J l b W 9 2 Z W R D b 2 x 1 b W 5 z M S 5 7 Q 2 9 s d W 1 u N D U s N D R 9 J n F 1 b 3 Q 7 L C Z x d W 9 0 O 1 N l Y 3 R p b 2 4 x L 2 N v M i 1 j Y X B 0 d X J l L W J 5 L W R p c m V j d C 1 h a X I t Y 2 F w d H V y Z S 1 w b G F u b m V k L X B y b 2 p l Y 3 R z L W F u Z C 1 p b i 1 0 a G U t b m V 0 L X p l c m 8 t Z W 1 p c 3 M g K D M p L 0 F 1 d G 9 S Z W 1 v d m V k Q 2 9 s d W 1 u c z E u e 0 N v b H V t b j Q 2 L D Q 1 f S Z x d W 9 0 O y w m c X V v d D t T Z W N 0 a W 9 u M S 9 j b z I t Y 2 F w d H V y Z S 1 i e S 1 k a X J l Y 3 Q t Y W l y L W N h c H R 1 c m U t c G x h b m 5 l Z C 1 w c m 9 q Z W N 0 c y 1 h b m Q t a W 4 t d G h l L W 5 l d C 1 6 Z X J v L W V t a X N z I C g z K S 9 B d X R v U m V t b 3 Z l Z E N v b H V t b n M x L n t D b 2 x 1 b W 4 0 N y w 0 N n 0 m c X V v d D s s J n F 1 b 3 Q 7 U 2 V j d G l v b j E v Y 2 8 y L W N h c H R 1 c m U t Y n k t Z G l y Z W N 0 L W F p c i 1 j Y X B 0 d X J l L X B s Y W 5 u Z W Q t c H J v a m V j d H M t Y W 5 k L W l u L X R o Z S 1 u Z X Q t e m V y b y 1 l b W l z c y A o M y k v Q X V 0 b 1 J l b W 9 2 Z W R D b 2 x 1 b W 5 z M S 5 7 Q 2 9 s d W 1 u N D g s N D d 9 J n F 1 b 3 Q 7 L C Z x d W 9 0 O 1 N l Y 3 R p b 2 4 x L 2 N v M i 1 j Y X B 0 d X J l L W J 5 L W R p c m V j d C 1 h a X I t Y 2 F w d H V y Z S 1 w b G F u b m V k L X B y b 2 p l Y 3 R z L W F u Z C 1 p b i 1 0 a G U t b m V 0 L X p l c m 8 t Z W 1 p c 3 M g K D M p L 0 F 1 d G 9 S Z W 1 v d m V k Q 2 9 s d W 1 u c z E u e 0 N v b H V t b j Q 5 L D Q 4 f S Z x d W 9 0 O 1 0 s J n F 1 b 3 Q 7 U m V s Y X R p b 2 5 z a G l w S W 5 m b y Z x d W 9 0 O z p b X X 0 i I C 8 + P C 9 T d G F i b G V F b n R y a W V z P j w v S X R l b T 4 8 S X R l b T 4 8 S X R l b U x v Y 2 F 0 a W 9 u P j x J d G V t V H l w Z T 5 G b 3 J t d W x h P C 9 J d G V t V H l w Z T 4 8 S X R l b V B h d G g + U 2 V j d G l v b j E v Y 2 8 y L W N h c H R 1 c m U t Y n k t Z G l y Z W N 0 L W F p c i 1 j Y X B 0 d X J l L X B s Y W 5 u Z W Q t c H J v a m V j d H M t Y W 5 k L W l u L X R o Z S 1 u Z X Q t e m V y b y 1 l b W l z c y U y M C U y O D M l M j k v U X V l b G x l P C 9 J d G V t U G F 0 a D 4 8 L 0 l 0 Z W 1 M b 2 N h d G l v b j 4 8 U 3 R h Y m x l R W 5 0 c m l l c y A v P j w v S X R l b T 4 8 S X R l b T 4 8 S X R l b U x v Y 2 F 0 a W 9 u P j x J d G V t V H l w Z T 5 G b 3 J t d W x h P C 9 J d G V t V H l w Z T 4 8 S X R l b V B h d G g + U 2 V j d G l v b j E v Y 2 8 y L W N h c H R 1 c m U t Y n k t Z G l y Z W N 0 L W F p c i 1 j Y X B 0 d X J l L X B s Y W 5 u Z W Q t c H J v a m V j d H M t Y W 5 k L W l u L X R o Z S 1 u Z X Q t e m V y b y 1 l b W l z c y U y M C U y O D M l M j k v R 2 U l Q z M l Q T R u Z G V y d G V y J T I w U 3 B h b H R l b n R 5 c D w v S X R l b V B h d G g + P C 9 J d G V t T G 9 j Y X R p b 2 4 + P F N 0 Y W J s Z U V u d H J p Z X M g L z 4 8 L 0 l 0 Z W 0 + P C 9 J d G V t c z 4 8 L 0 x v Y 2 F s U G F j a 2 F n Z U 1 l d G F k Y X R h R m l s Z T 4 W A A A A U E s F B g A A A A A A A A A A A A A A A A A A A A A A A P s C A A A w g g L 3 B g k q h k i G 9 w 0 B B w O g g g L o M I I C 5 A I B A D G C A l 8 w g g J b A g E A M E M w N z E 1 M D M G A 1 U E A x M s T W l j c m 9 z b 2 Z 0 L k 9 m Z m l j Z S 5 F e G N l b C 5 Q c m 9 0 Z W N 0 Z W R E Y X R h U 2 V y d m l j Z X M C C E G d E d q Z x R 3 s M A 0 G C S q G S I b 3 D Q E B A Q U A B I I C A C j E m 7 W Z d d Z i e f W Z w R 8 m Z 7 S V Z h c U 0 r A W 0 l b X U 8 k z F u 6 0 B 2 A p m j Z G 7 1 y k l M w v k l k n U h n F 7 c p j X 3 Y k T 1 S V 3 1 K 7 G d F u b d i c j S + W r l 2 j H B g q a G U O H / q Z x K U l b N z J 9 b b 0 S y t 6 u K U I C E k U 6 / N F S R v z 4 B Q Q o B p t t v D v 7 l W f q 8 5 / g X t X K l R R J i I 2 C i r w E O R y x d J m 1 + a t O M 4 o z p r I P / T P z j P q y 6 S S B T a C s d D i T Z i y Z K S U L C M P u 4 C M U 3 L H Y S r I t j U a K U 5 d o l T O O 9 y D 4 q Y f U M w w + 3 j C v y 5 0 j L T M i 9 P l 6 j c m V j U f C B 3 7 y J J 4 4 t o G n 7 J R F 9 C M P k n E n w v d w M L e k u J G M 3 c C 7 y p f X 4 w p o s v 7 X K T Y b m P Y B J s k r A u v a s 6 u H N 2 y O q Z a X m n L U w z B W d d v C M d i d F g a z h Z w 2 m a H v z 5 x A g m / t e A W U H I L L 2 O 6 w 7 F z X O S p y m E T o E S H 7 D 4 r E 2 Z q B j w E 3 M e r B c h g N m 2 W y M s d h M T f e / V A I b 4 h U A O P L X U S 6 5 2 f K p i b z D a F F 7 G g x 2 r V r 0 4 y q c a w h p R X h P y H O u O u u 6 C k R R d o j f s I W b n L G H 3 j E W G S Y 4 6 a P l e y p D C 6 e E m l P 7 8 R e C e J f X 4 u 0 K r m d q y E j x D 4 o m 1 i p p L I i s z q B b Y 6 K j k G v R D t m U 9 E o b J D 7 e D m 9 t e 8 L E P 6 0 u U m k i Y w 9 I w q i j X 2 Y P q + l 5 f k f 6 9 A I q W t i c g N I g 9 w 2 m L 9 T L q H 2 s w s M H w G C S q G S I b 3 D Q E H A T A d B g l g h k g B Z Q M E A S o E E F f E O s d 0 g / Z W m v g W y D W K 5 2 2 A U H z y 8 K J a i P L b f N M r b p X 8 k T H 7 6 8 g A 1 f o T 9 w 1 m o V + D a N r T v w N O F G K X V w A / 2 m / v n N B + R Z P J 5 + J A k e X o z D T B v f z 6 q y c K 3 7 X l I E e k 5 U g 1 w G O r y r i a < / D a t a M a s h u p > 
</file>

<file path=customXml/itemProps1.xml><?xml version="1.0" encoding="utf-8"?>
<ds:datastoreItem xmlns:ds="http://schemas.openxmlformats.org/officeDocument/2006/customXml" ds:itemID="{3F840F48-F23C-5544-80CD-5696AC48DA4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Arbeitsblätter</vt:lpstr>
      </vt:variant>
      <vt:variant>
        <vt:i4>7</vt:i4>
      </vt:variant>
    </vt:vector>
  </HeadingPairs>
  <TitlesOfParts>
    <vt:vector size="7" baseType="lpstr">
      <vt:lpstr>All Projects</vt:lpstr>
      <vt:lpstr>Projects (optimistic)</vt:lpstr>
      <vt:lpstr>Sources</vt:lpstr>
      <vt:lpstr>CCUS Projects Database</vt:lpstr>
      <vt:lpstr>StateOfCDR Projects Database</vt:lpstr>
      <vt:lpstr>StateOfCDR Database (Raw Data)</vt:lpstr>
      <vt:lpstr>Removal Deployment (Raw 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Zurbriggen  Tatjana</dc:creator>
  <cp:lastModifiedBy>Zurbriggen  Tatjana</cp:lastModifiedBy>
  <dcterms:created xsi:type="dcterms:W3CDTF">2023-11-14T18:10:00Z</dcterms:created>
  <dcterms:modified xsi:type="dcterms:W3CDTF">2024-04-04T14:11:24Z</dcterms:modified>
</cp:coreProperties>
</file>